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95" windowHeight="7425"/>
  </bookViews>
  <sheets>
    <sheet name="30.09.2017" sheetId="1" r:id="rId1"/>
  </sheets>
  <definedNames>
    <definedName name="_xlnm._FilterDatabase" localSheetId="0" hidden="1">'30.09.2017'!$L$66:$O$69</definedName>
  </definedNames>
  <calcPr calcId="125725"/>
</workbook>
</file>

<file path=xl/calcChain.xml><?xml version="1.0" encoding="utf-8"?>
<calcChain xmlns="http://schemas.openxmlformats.org/spreadsheetml/2006/main">
  <c r="C41" i="1"/>
  <c r="D41"/>
  <c r="E41"/>
  <c r="F41"/>
  <c r="G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C78"/>
  <c r="A90" l="1"/>
  <c r="A91" s="1"/>
  <c r="A92" s="1"/>
  <c r="A93" s="1"/>
  <c r="G85"/>
  <c r="E85"/>
  <c r="C85"/>
  <c r="AF77"/>
  <c r="AE77"/>
  <c r="AD77"/>
  <c r="AC77"/>
  <c r="AB77"/>
  <c r="AA77"/>
  <c r="Y77"/>
  <c r="X77"/>
  <c r="W77"/>
  <c r="V77"/>
  <c r="U77"/>
  <c r="T77"/>
  <c r="R77"/>
  <c r="Q77"/>
  <c r="P77"/>
  <c r="N77"/>
  <c r="M77"/>
  <c r="L77"/>
  <c r="J77"/>
  <c r="I77"/>
  <c r="G77"/>
  <c r="E77"/>
  <c r="D77"/>
  <c r="C77"/>
  <c r="Z76"/>
  <c r="AG76" s="1"/>
  <c r="V76"/>
  <c r="S76"/>
  <c r="R76"/>
  <c r="O76"/>
  <c r="F76"/>
  <c r="Z75"/>
  <c r="AG75" s="1"/>
  <c r="V75"/>
  <c r="S75"/>
  <c r="R75"/>
  <c r="O75"/>
  <c r="K75"/>
  <c r="F75"/>
  <c r="Z74"/>
  <c r="Z77" s="1"/>
  <c r="AG77" s="1"/>
  <c r="V74"/>
  <c r="S74"/>
  <c r="S77" s="1"/>
  <c r="R74"/>
  <c r="O74"/>
  <c r="O77" s="1"/>
  <c r="K74"/>
  <c r="K76" s="1"/>
  <c r="F74"/>
  <c r="F77" s="1"/>
  <c r="AF73"/>
  <c r="AE73"/>
  <c r="AD73"/>
  <c r="AD78" s="1"/>
  <c r="AC73"/>
  <c r="AB73"/>
  <c r="AA73"/>
  <c r="Z73"/>
  <c r="Y73"/>
  <c r="X73"/>
  <c r="W73"/>
  <c r="V73"/>
  <c r="U73"/>
  <c r="T73"/>
  <c r="Q73"/>
  <c r="P73"/>
  <c r="N73"/>
  <c r="N78" s="1"/>
  <c r="N88" s="1"/>
  <c r="M73"/>
  <c r="L73"/>
  <c r="J73"/>
  <c r="J78" s="1"/>
  <c r="I73"/>
  <c r="H73"/>
  <c r="G73"/>
  <c r="F73"/>
  <c r="E73"/>
  <c r="D73"/>
  <c r="C73"/>
  <c r="AG72"/>
  <c r="Z72"/>
  <c r="V72"/>
  <c r="R72"/>
  <c r="O72"/>
  <c r="S72" s="1"/>
  <c r="K72"/>
  <c r="F72"/>
  <c r="AG71"/>
  <c r="Z71"/>
  <c r="V71"/>
  <c r="R71"/>
  <c r="O71"/>
  <c r="S71" s="1"/>
  <c r="K71"/>
  <c r="F71"/>
  <c r="AG70"/>
  <c r="Z70"/>
  <c r="V70"/>
  <c r="R70"/>
  <c r="O70"/>
  <c r="O73" s="1"/>
  <c r="K70"/>
  <c r="K73" s="1"/>
  <c r="F70"/>
  <c r="AF69"/>
  <c r="AE69"/>
  <c r="AD69"/>
  <c r="AC69"/>
  <c r="AC78" s="1"/>
  <c r="AB69"/>
  <c r="AA69"/>
  <c r="Y69"/>
  <c r="Y78" s="1"/>
  <c r="X69"/>
  <c r="W69"/>
  <c r="U69"/>
  <c r="U78" s="1"/>
  <c r="T69"/>
  <c r="Q69"/>
  <c r="Q78" s="1"/>
  <c r="P69"/>
  <c r="N69"/>
  <c r="M69"/>
  <c r="M78" s="1"/>
  <c r="L69"/>
  <c r="J69"/>
  <c r="I69"/>
  <c r="I78" s="1"/>
  <c r="H69"/>
  <c r="G69"/>
  <c r="G78" s="1"/>
  <c r="E69"/>
  <c r="E86" s="1"/>
  <c r="E87" s="1"/>
  <c r="D69"/>
  <c r="C69"/>
  <c r="Z68"/>
  <c r="AG68" s="1"/>
  <c r="V68"/>
  <c r="R68"/>
  <c r="O68"/>
  <c r="S68" s="1"/>
  <c r="F68"/>
  <c r="K68" s="1"/>
  <c r="Z67"/>
  <c r="AG67" s="1"/>
  <c r="V67"/>
  <c r="R67"/>
  <c r="O67"/>
  <c r="S67" s="1"/>
  <c r="F67"/>
  <c r="K67" s="1"/>
  <c r="Z66"/>
  <c r="Z69" s="1"/>
  <c r="Z78" s="1"/>
  <c r="V66"/>
  <c r="V69" s="1"/>
  <c r="R66"/>
  <c r="R69" s="1"/>
  <c r="O66"/>
  <c r="O69" s="1"/>
  <c r="F66"/>
  <c r="F69" s="1"/>
  <c r="AF65"/>
  <c r="AF78" s="1"/>
  <c r="AE65"/>
  <c r="AE78" s="1"/>
  <c r="AD65"/>
  <c r="AD85" s="1"/>
  <c r="AD86" s="1"/>
  <c r="AD87" s="1"/>
  <c r="AC65"/>
  <c r="AB65"/>
  <c r="AB78" s="1"/>
  <c r="AA65"/>
  <c r="AA78" s="1"/>
  <c r="Z65"/>
  <c r="Y65"/>
  <c r="X65"/>
  <c r="X78" s="1"/>
  <c r="W65"/>
  <c r="W78" s="1"/>
  <c r="U65"/>
  <c r="T65"/>
  <c r="T78" s="1"/>
  <c r="Q65"/>
  <c r="P65"/>
  <c r="P78" s="1"/>
  <c r="O65"/>
  <c r="N65"/>
  <c r="N85" s="1"/>
  <c r="N86" s="1"/>
  <c r="N87" s="1"/>
  <c r="M65"/>
  <c r="L65"/>
  <c r="L78" s="1"/>
  <c r="J65"/>
  <c r="J85" s="1"/>
  <c r="J86" s="1"/>
  <c r="J87" s="1"/>
  <c r="I65"/>
  <c r="H65"/>
  <c r="G65"/>
  <c r="F65"/>
  <c r="E65"/>
  <c r="D65"/>
  <c r="D78" s="1"/>
  <c r="C65"/>
  <c r="AG64"/>
  <c r="Z64"/>
  <c r="V64"/>
  <c r="R64"/>
  <c r="S64" s="1"/>
  <c r="O64"/>
  <c r="K64"/>
  <c r="F64"/>
  <c r="AG63"/>
  <c r="Z63"/>
  <c r="V63"/>
  <c r="R63"/>
  <c r="S63" s="1"/>
  <c r="O63"/>
  <c r="K63"/>
  <c r="F63"/>
  <c r="AG62"/>
  <c r="Z62"/>
  <c r="V62"/>
  <c r="R62"/>
  <c r="S62" s="1"/>
  <c r="O62"/>
  <c r="K62"/>
  <c r="F62"/>
  <c r="AG61"/>
  <c r="AG65" s="1"/>
  <c r="Z61"/>
  <c r="V61"/>
  <c r="V65" s="1"/>
  <c r="R61"/>
  <c r="R65" s="1"/>
  <c r="O61"/>
  <c r="K61"/>
  <c r="K65" s="1"/>
  <c r="F61"/>
  <c r="AD49"/>
  <c r="AA49"/>
  <c r="AA88" s="1"/>
  <c r="W49"/>
  <c r="W88" s="1"/>
  <c r="N49"/>
  <c r="J49"/>
  <c r="E49"/>
  <c r="AF48"/>
  <c r="AE48"/>
  <c r="AD48"/>
  <c r="AC48"/>
  <c r="AB48"/>
  <c r="AA48"/>
  <c r="Y48"/>
  <c r="X48"/>
  <c r="W48"/>
  <c r="U48"/>
  <c r="T48"/>
  <c r="Q48"/>
  <c r="P48"/>
  <c r="N48"/>
  <c r="M48"/>
  <c r="L48"/>
  <c r="J48"/>
  <c r="I48"/>
  <c r="G48"/>
  <c r="E48"/>
  <c r="D48"/>
  <c r="C48"/>
  <c r="AG47"/>
  <c r="Z47"/>
  <c r="V47"/>
  <c r="R47"/>
  <c r="S47" s="1"/>
  <c r="O47"/>
  <c r="K47"/>
  <c r="F47"/>
  <c r="AG46"/>
  <c r="Z46"/>
  <c r="S46"/>
  <c r="R46"/>
  <c r="O46"/>
  <c r="F46"/>
  <c r="K46" s="1"/>
  <c r="Z45"/>
  <c r="AG45" s="1"/>
  <c r="V45"/>
  <c r="S45"/>
  <c r="R45"/>
  <c r="O45"/>
  <c r="F45"/>
  <c r="K45" s="1"/>
  <c r="Z44"/>
  <c r="AG44" s="1"/>
  <c r="V44"/>
  <c r="S44"/>
  <c r="R44"/>
  <c r="O44"/>
  <c r="F44"/>
  <c r="K44" s="1"/>
  <c r="Z43"/>
  <c r="AG43" s="1"/>
  <c r="V43"/>
  <c r="S43"/>
  <c r="R43"/>
  <c r="O43"/>
  <c r="F43"/>
  <c r="K43" s="1"/>
  <c r="Z42"/>
  <c r="Z48" s="1"/>
  <c r="V42"/>
  <c r="V48" s="1"/>
  <c r="S42"/>
  <c r="S48" s="1"/>
  <c r="R42"/>
  <c r="R48" s="1"/>
  <c r="O42"/>
  <c r="O48" s="1"/>
  <c r="O49" s="1"/>
  <c r="F42"/>
  <c r="K42" s="1"/>
  <c r="K48" s="1"/>
  <c r="Z40"/>
  <c r="AG40" s="1"/>
  <c r="V40"/>
  <c r="S40"/>
  <c r="R40"/>
  <c r="O40"/>
  <c r="F40"/>
  <c r="K40" s="1"/>
  <c r="Z39"/>
  <c r="AG39" s="1"/>
  <c r="V39"/>
  <c r="S39"/>
  <c r="R39"/>
  <c r="O39"/>
  <c r="F39"/>
  <c r="K39" s="1"/>
  <c r="Z38"/>
  <c r="AG38" s="1"/>
  <c r="V38"/>
  <c r="S38"/>
  <c r="R38"/>
  <c r="O38"/>
  <c r="F38"/>
  <c r="K38" s="1"/>
  <c r="Z37"/>
  <c r="AG37" s="1"/>
  <c r="V37"/>
  <c r="S37"/>
  <c r="R37"/>
  <c r="O37"/>
  <c r="F37"/>
  <c r="K37" s="1"/>
  <c r="Z36"/>
  <c r="AG36" s="1"/>
  <c r="V36"/>
  <c r="S36"/>
  <c r="R36"/>
  <c r="O36"/>
  <c r="F36"/>
  <c r="K36" s="1"/>
  <c r="Z35"/>
  <c r="AG35" s="1"/>
  <c r="V35"/>
  <c r="S35"/>
  <c r="R35"/>
  <c r="O35"/>
  <c r="F35"/>
  <c r="K35" s="1"/>
  <c r="Z34"/>
  <c r="AG34" s="1"/>
  <c r="V34"/>
  <c r="S34"/>
  <c r="R34"/>
  <c r="O34"/>
  <c r="F34"/>
  <c r="K34" s="1"/>
  <c r="D34"/>
  <c r="AG33"/>
  <c r="Z33"/>
  <c r="V33"/>
  <c r="R33"/>
  <c r="S33" s="1"/>
  <c r="O33"/>
  <c r="K33"/>
  <c r="F33"/>
  <c r="AG32"/>
  <c r="Z32"/>
  <c r="V32"/>
  <c r="U32"/>
  <c r="R32"/>
  <c r="O32"/>
  <c r="S32" s="1"/>
  <c r="F32"/>
  <c r="K32" s="1"/>
  <c r="Z31"/>
  <c r="AG31" s="1"/>
  <c r="V31"/>
  <c r="R31"/>
  <c r="O31"/>
  <c r="S31" s="1"/>
  <c r="F31"/>
  <c r="K31" s="1"/>
  <c r="Z30"/>
  <c r="AG30" s="1"/>
  <c r="V30"/>
  <c r="R30"/>
  <c r="O30"/>
  <c r="S30" s="1"/>
  <c r="F30"/>
  <c r="K30" s="1"/>
  <c r="Z29"/>
  <c r="AG29" s="1"/>
  <c r="V29"/>
  <c r="R29"/>
  <c r="O29"/>
  <c r="S29" s="1"/>
  <c r="F29"/>
  <c r="K29" s="1"/>
  <c r="Z28"/>
  <c r="AG28" s="1"/>
  <c r="V28"/>
  <c r="R28"/>
  <c r="O28"/>
  <c r="S28" s="1"/>
  <c r="F28"/>
  <c r="K28" s="1"/>
  <c r="Z27"/>
  <c r="AG27" s="1"/>
  <c r="V27"/>
  <c r="R27"/>
  <c r="O27"/>
  <c r="S27" s="1"/>
  <c r="F27"/>
  <c r="K27" s="1"/>
  <c r="C27"/>
  <c r="AG26"/>
  <c r="Z26"/>
  <c r="V26"/>
  <c r="R26"/>
  <c r="O26"/>
  <c r="S26" s="1"/>
  <c r="K26"/>
  <c r="F26"/>
  <c r="AF25"/>
  <c r="AD25"/>
  <c r="AC25"/>
  <c r="AC86" s="1"/>
  <c r="AC87" s="1"/>
  <c r="AB25"/>
  <c r="AA25"/>
  <c r="Y25"/>
  <c r="Y86" s="1"/>
  <c r="Y87" s="1"/>
  <c r="X25"/>
  <c r="W25"/>
  <c r="U25"/>
  <c r="T25"/>
  <c r="Q25"/>
  <c r="Q86" s="1"/>
  <c r="Q87" s="1"/>
  <c r="P25"/>
  <c r="O25"/>
  <c r="N25"/>
  <c r="M25"/>
  <c r="M86" s="1"/>
  <c r="M87" s="1"/>
  <c r="L25"/>
  <c r="J25"/>
  <c r="I25"/>
  <c r="I86" s="1"/>
  <c r="I87" s="1"/>
  <c r="G25"/>
  <c r="G86" s="1"/>
  <c r="G87" s="1"/>
  <c r="F25"/>
  <c r="E25"/>
  <c r="D25"/>
  <c r="D86" s="1"/>
  <c r="D87" s="1"/>
  <c r="C25"/>
  <c r="C86" s="1"/>
  <c r="C87" s="1"/>
  <c r="AG24"/>
  <c r="Z24"/>
  <c r="V24"/>
  <c r="R24"/>
  <c r="S24" s="1"/>
  <c r="O24"/>
  <c r="K24"/>
  <c r="F24"/>
  <c r="AG23"/>
  <c r="Z23"/>
  <c r="V23"/>
  <c r="R23"/>
  <c r="S23" s="1"/>
  <c r="O23"/>
  <c r="K23"/>
  <c r="F23"/>
  <c r="AG22"/>
  <c r="Z22"/>
  <c r="V22"/>
  <c r="R22"/>
  <c r="S22" s="1"/>
  <c r="O22"/>
  <c r="K22"/>
  <c r="F22"/>
  <c r="AG21"/>
  <c r="Z21"/>
  <c r="V21"/>
  <c r="R21"/>
  <c r="S21" s="1"/>
  <c r="O21"/>
  <c r="K21"/>
  <c r="F21"/>
  <c r="AG20"/>
  <c r="Z20"/>
  <c r="V20"/>
  <c r="R20"/>
  <c r="S20" s="1"/>
  <c r="O20"/>
  <c r="K20"/>
  <c r="F20"/>
  <c r="AG19"/>
  <c r="Z19"/>
  <c r="V19"/>
  <c r="R19"/>
  <c r="S19" s="1"/>
  <c r="O19"/>
  <c r="K19"/>
  <c r="F19"/>
  <c r="AG18"/>
  <c r="Z18"/>
  <c r="V18"/>
  <c r="R18"/>
  <c r="S18" s="1"/>
  <c r="O18"/>
  <c r="K18"/>
  <c r="F18"/>
  <c r="AG17"/>
  <c r="Z17"/>
  <c r="V17"/>
  <c r="R17"/>
  <c r="S17" s="1"/>
  <c r="O17"/>
  <c r="K17"/>
  <c r="F17"/>
  <c r="AG16"/>
  <c r="Z16"/>
  <c r="V16"/>
  <c r="R16"/>
  <c r="S16" s="1"/>
  <c r="O16"/>
  <c r="K16"/>
  <c r="F16"/>
  <c r="AF15"/>
  <c r="AE15"/>
  <c r="AE25" s="1"/>
  <c r="Z15"/>
  <c r="V15"/>
  <c r="R15"/>
  <c r="O15"/>
  <c r="S15" s="1"/>
  <c r="K15"/>
  <c r="F15"/>
  <c r="AG14"/>
  <c r="Z14"/>
  <c r="Z25" s="1"/>
  <c r="V14"/>
  <c r="V25" s="1"/>
  <c r="R14"/>
  <c r="R25" s="1"/>
  <c r="O14"/>
  <c r="S14" s="1"/>
  <c r="S25" s="1"/>
  <c r="K14"/>
  <c r="K25" s="1"/>
  <c r="F14"/>
  <c r="AG13"/>
  <c r="AG85" s="1"/>
  <c r="AF13"/>
  <c r="AF49" s="1"/>
  <c r="AF88" s="1"/>
  <c r="AE13"/>
  <c r="AE85" s="1"/>
  <c r="AD13"/>
  <c r="AC13"/>
  <c r="AC85" s="1"/>
  <c r="AB13"/>
  <c r="AB49" s="1"/>
  <c r="AB88" s="1"/>
  <c r="AA13"/>
  <c r="AA85" s="1"/>
  <c r="Y13"/>
  <c r="Y85" s="1"/>
  <c r="X13"/>
  <c r="X49" s="1"/>
  <c r="X88" s="1"/>
  <c r="W13"/>
  <c r="W85" s="1"/>
  <c r="U13"/>
  <c r="U85" s="1"/>
  <c r="T13"/>
  <c r="T49" s="1"/>
  <c r="Q13"/>
  <c r="Q85" s="1"/>
  <c r="P13"/>
  <c r="P49" s="1"/>
  <c r="P88" s="1"/>
  <c r="O13"/>
  <c r="O85" s="1"/>
  <c r="N13"/>
  <c r="M13"/>
  <c r="M85" s="1"/>
  <c r="L13"/>
  <c r="L49" s="1"/>
  <c r="L88" s="1"/>
  <c r="J13"/>
  <c r="I13"/>
  <c r="I85" s="1"/>
  <c r="G13"/>
  <c r="G49" s="1"/>
  <c r="G88" s="1"/>
  <c r="E13"/>
  <c r="D13"/>
  <c r="D85" s="1"/>
  <c r="C13"/>
  <c r="C49" s="1"/>
  <c r="AG12"/>
  <c r="Z12"/>
  <c r="V12"/>
  <c r="R12"/>
  <c r="S12" s="1"/>
  <c r="O12"/>
  <c r="K12"/>
  <c r="F12"/>
  <c r="AG11"/>
  <c r="Z11"/>
  <c r="V11"/>
  <c r="R11"/>
  <c r="S11" s="1"/>
  <c r="O11"/>
  <c r="K11"/>
  <c r="F11"/>
  <c r="AG10"/>
  <c r="Z10"/>
  <c r="V10"/>
  <c r="R10"/>
  <c r="S10" s="1"/>
  <c r="O10"/>
  <c r="K10"/>
  <c r="F10"/>
  <c r="AG9"/>
  <c r="Z9"/>
  <c r="V9"/>
  <c r="R9"/>
  <c r="S9" s="1"/>
  <c r="O9"/>
  <c r="K9"/>
  <c r="F9"/>
  <c r="AG8"/>
  <c r="Z8"/>
  <c r="V8"/>
  <c r="R8"/>
  <c r="S8" s="1"/>
  <c r="O8"/>
  <c r="K8"/>
  <c r="F8"/>
  <c r="AG7"/>
  <c r="Z7"/>
  <c r="Z13" s="1"/>
  <c r="V7"/>
  <c r="V13" s="1"/>
  <c r="R7"/>
  <c r="R13" s="1"/>
  <c r="O7"/>
  <c r="K7"/>
  <c r="F7"/>
  <c r="J88" l="1"/>
  <c r="AD88"/>
  <c r="V85"/>
  <c r="V86" s="1"/>
  <c r="V87" s="1"/>
  <c r="V49"/>
  <c r="R85"/>
  <c r="R49"/>
  <c r="R88" s="1"/>
  <c r="AE86"/>
  <c r="AE87" s="1"/>
  <c r="AE49"/>
  <c r="AE88" s="1"/>
  <c r="AG78"/>
  <c r="Z86"/>
  <c r="Z87" s="1"/>
  <c r="P86"/>
  <c r="P87" s="1"/>
  <c r="W86"/>
  <c r="W87" s="1"/>
  <c r="C88"/>
  <c r="T88"/>
  <c r="O86"/>
  <c r="U86"/>
  <c r="U87" s="1"/>
  <c r="AA86"/>
  <c r="AA87" s="1"/>
  <c r="V78"/>
  <c r="Z85"/>
  <c r="Z49"/>
  <c r="Z88" s="1"/>
  <c r="R86"/>
  <c r="R87" s="1"/>
  <c r="T86"/>
  <c r="T87" s="1"/>
  <c r="R78"/>
  <c r="F78"/>
  <c r="O78"/>
  <c r="O88" s="1"/>
  <c r="K77"/>
  <c r="R73"/>
  <c r="E78"/>
  <c r="E88" s="1"/>
  <c r="L85"/>
  <c r="L86" s="1"/>
  <c r="L87" s="1"/>
  <c r="P85"/>
  <c r="T85"/>
  <c r="X85"/>
  <c r="X86" s="1"/>
  <c r="X87" s="1"/>
  <c r="AB85"/>
  <c r="AB86" s="1"/>
  <c r="AB87" s="1"/>
  <c r="AF85"/>
  <c r="AF86" s="1"/>
  <c r="AF87" s="1"/>
  <c r="S7"/>
  <c r="S13" s="1"/>
  <c r="AG42"/>
  <c r="AG48" s="1"/>
  <c r="S61"/>
  <c r="S65" s="1"/>
  <c r="K66"/>
  <c r="K69" s="1"/>
  <c r="K78" s="1"/>
  <c r="AG73"/>
  <c r="AG74"/>
  <c r="O87"/>
  <c r="F13"/>
  <c r="AG15"/>
  <c r="AG25" s="1"/>
  <c r="F48"/>
  <c r="D49"/>
  <c r="D88" s="1"/>
  <c r="I49"/>
  <c r="I88" s="1"/>
  <c r="M49"/>
  <c r="M88" s="1"/>
  <c r="Q49"/>
  <c r="Q88" s="1"/>
  <c r="U49"/>
  <c r="U88" s="1"/>
  <c r="Y49"/>
  <c r="Y88" s="1"/>
  <c r="AC49"/>
  <c r="AC88" s="1"/>
  <c r="S66"/>
  <c r="S69" s="1"/>
  <c r="AG66"/>
  <c r="AG69" s="1"/>
  <c r="S70"/>
  <c r="AG86" l="1"/>
  <c r="AG87" s="1"/>
  <c r="AG49"/>
  <c r="AG88" s="1"/>
  <c r="S73"/>
  <c r="S78" s="1"/>
  <c r="K13"/>
  <c r="F85"/>
  <c r="F86" s="1"/>
  <c r="F87" s="1"/>
  <c r="F49"/>
  <c r="F88" s="1"/>
  <c r="S85"/>
  <c r="S86" s="1"/>
  <c r="S87" s="1"/>
  <c r="S49"/>
  <c r="V88"/>
  <c r="K85" l="1"/>
  <c r="K86" s="1"/>
  <c r="K87" s="1"/>
  <c r="K49"/>
  <c r="K88" s="1"/>
  <c r="S88"/>
</calcChain>
</file>

<file path=xl/sharedStrings.xml><?xml version="1.0" encoding="utf-8"?>
<sst xmlns="http://schemas.openxmlformats.org/spreadsheetml/2006/main" count="193" uniqueCount="93">
  <si>
    <t>Data alocarii / suplimentarii</t>
  </si>
  <si>
    <t>FILA BUGET ALOCATA PE ANUL 2017</t>
  </si>
  <si>
    <t>MEDICAMENTE CU SI FARA CONTRIBUTIE PERSONALA, din care:</t>
  </si>
  <si>
    <t>PROGRAMUL NATIONAL DE:</t>
  </si>
  <si>
    <t>DIABET ZAHARAT, din care:</t>
  </si>
  <si>
    <t>ONCOLOGIE, din care:</t>
  </si>
  <si>
    <r>
      <t xml:space="preserve">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</si>
  <si>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BOLI RARE, din care:</t>
  </si>
  <si>
    <t>~ activitate curenta ~, din care:</t>
  </si>
  <si>
    <t>~ cost volum-rezultat ~ finalizat din care:</t>
  </si>
  <si>
    <t>consum ~ cost volum-rezultat ~  raportat in SIUI</t>
  </si>
  <si>
    <t>~ cost volum ~ din care:</t>
  </si>
  <si>
    <t>~ medicamente 40% - pentru pensionarii cu pensii de pana la 900 lei / prevazute a fi finantate din venituri proprii ale M.S. sub forma de transferuri catre F.N.U.A.S.S. ~</t>
  </si>
  <si>
    <t>TOTAL MEDICAMENTE CU SI FARA CONTRIBUTIE PERSONALA:</t>
  </si>
  <si>
    <t>MEDICAMENTE, din care:</t>
  </si>
  <si>
    <t>MATERIALE SANITARE, din care:</t>
  </si>
  <si>
    <t>TOTAL Programul national de DIABET ZAHARAT:</t>
  </si>
  <si>
    <t>~ activitate curenta ~</t>
  </si>
  <si>
    <t>~ cost volum ~</t>
  </si>
  <si>
    <t>TOTAL Programul national de ONCOLOGIE:</t>
  </si>
  <si>
    <t>TOTAL Programul national de TRANSPLANT de organe, tesuturi si celule de origine umana:</t>
  </si>
  <si>
    <t>Mucoviscidoza</t>
  </si>
  <si>
    <t>~Scleroza laterala amiotrofica~</t>
  </si>
  <si>
    <t>~Angioedemul ereditar~</t>
  </si>
  <si>
    <t>~Fibroza Pulmonara Idiopatica~</t>
  </si>
  <si>
    <t>~Maladia Duchenne~</t>
  </si>
  <si>
    <t>~Sindromul Preder Willi~</t>
  </si>
  <si>
    <t>~Neuropatie optică ereditară Leber~</t>
  </si>
  <si>
    <t>TOTAL Programul national de tratament pentru BOLI RARE:</t>
  </si>
  <si>
    <t>Valoarea contractului pentru eliberarea de medicamente cu si fara contributie personala</t>
  </si>
  <si>
    <t>Valoarea contractului pentru eliberarea de medicamente M.S.S.</t>
  </si>
  <si>
    <t>Valoarea contractului pentru eliberarea de medicamente compensate 90% din sublista B pentru pensionarii cu venituri sub 900lei/luna - Pensionari 50% C.N.A.S. -</t>
  </si>
  <si>
    <t>Total ~ activitate curenta ~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</si>
  <si>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</si>
  <si>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</si>
  <si>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</si>
  <si>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</si>
  <si>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</si>
  <si>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</si>
  <si>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</si>
  <si>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COPII</t>
  </si>
  <si>
    <t>mucoviscidoza ADULTI</t>
  </si>
  <si>
    <t>Total mucoviscidoza:</t>
  </si>
  <si>
    <t>30.12.2016</t>
  </si>
  <si>
    <t>27.01.2017</t>
  </si>
  <si>
    <t>15.02.2017</t>
  </si>
  <si>
    <t>15.02.2017 + art. 6</t>
  </si>
  <si>
    <t>31.03.2017</t>
  </si>
  <si>
    <t>24.04.2017</t>
  </si>
  <si>
    <t>Trimestrul I</t>
  </si>
  <si>
    <t>28.04.2017</t>
  </si>
  <si>
    <t>15.05.2017</t>
  </si>
  <si>
    <t>18.05.2017</t>
  </si>
  <si>
    <t>06.06.2017</t>
  </si>
  <si>
    <t>20.06.2017</t>
  </si>
  <si>
    <t>30.06.2017</t>
  </si>
  <si>
    <t>20.07.2017</t>
  </si>
  <si>
    <t>26.07.2017</t>
  </si>
  <si>
    <t>18.08.2017</t>
  </si>
  <si>
    <t>Trimestrul II</t>
  </si>
  <si>
    <t>12.07.2017</t>
  </si>
  <si>
    <t>11.08.2017</t>
  </si>
  <si>
    <t>07.09.2017</t>
  </si>
  <si>
    <t>18.09.2017</t>
  </si>
  <si>
    <t>25.09.2017</t>
  </si>
  <si>
    <t>29.09.2017</t>
  </si>
  <si>
    <t>Trimestrul III</t>
  </si>
  <si>
    <t>Trimestrul IV</t>
  </si>
  <si>
    <t>TOTAL AN 2017:</t>
  </si>
  <si>
    <t>Perioada</t>
  </si>
  <si>
    <t>CONSUM PANA LA DATA DE 30.09.2017 PENTRU ANUL 2017</t>
  </si>
  <si>
    <t>~Mucoviscidoza~</t>
  </si>
  <si>
    <t xml:space="preserve">art. 8 / 2016 </t>
  </si>
  <si>
    <t>Ianuarie 2017</t>
  </si>
  <si>
    <t>Februarie 2017</t>
  </si>
  <si>
    <t>Martie 2017</t>
  </si>
  <si>
    <t>Aprilie 2017</t>
  </si>
  <si>
    <t>Mai 2017</t>
  </si>
  <si>
    <t>Iunie 2017</t>
  </si>
  <si>
    <t>Iulie 2017</t>
  </si>
  <si>
    <t>August 2017</t>
  </si>
  <si>
    <t>Septembrie 2017</t>
  </si>
  <si>
    <t>Octombrie 2017</t>
  </si>
  <si>
    <t>Noiembrie 2017</t>
  </si>
  <si>
    <t>Decembrie 2017</t>
  </si>
  <si>
    <r>
      <t xml:space="preserve">INFLUENTE AN 2017 </t>
    </r>
    <r>
      <rPr>
        <b/>
        <sz val="14"/>
        <color indexed="10"/>
        <rFont val="Arial"/>
        <family val="2"/>
      </rPr>
      <t xml:space="preserve">- </t>
    </r>
    <r>
      <rPr>
        <b/>
        <sz val="14"/>
        <color indexed="12"/>
        <rFont val="Arial"/>
        <family val="2"/>
      </rPr>
      <t>/ +</t>
    </r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</si>
  <si>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</si>
  <si>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</si>
  <si>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</si>
  <si>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Trim I 2017</t>
  </si>
  <si>
    <t>Trim II 2017</t>
  </si>
  <si>
    <t>Trim III 2017</t>
  </si>
  <si>
    <t>TOTAL: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</si>
</sst>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2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rgb="FFFF000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theme="8" tint="-0.499984740745262"/>
      <name val="Arial"/>
      <family val="2"/>
    </font>
    <font>
      <sz val="6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sz val="8"/>
      <color theme="8" tint="-0.499984740745262"/>
      <name val="Arial"/>
      <family val="2"/>
    </font>
    <font>
      <sz val="8"/>
      <color theme="9" tint="-0.49998474074526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8"/>
      <color theme="8" tint="-0.499984740745262"/>
      <name val="Arial"/>
      <family val="2"/>
    </font>
    <font>
      <b/>
      <i/>
      <sz val="8"/>
      <color rgb="FFFF0000"/>
      <name val="Arial"/>
      <family val="2"/>
    </font>
    <font>
      <b/>
      <sz val="8"/>
      <color theme="8" tint="-0.499984740745262"/>
      <name val="Arial"/>
      <family val="2"/>
    </font>
    <font>
      <i/>
      <sz val="6"/>
      <color theme="8" tint="-0.499984740745262"/>
      <name val="Arial"/>
      <family val="2"/>
    </font>
    <font>
      <i/>
      <sz val="6"/>
      <color rgb="FFFF0000"/>
      <name val="Arial"/>
      <family val="2"/>
    </font>
    <font>
      <b/>
      <sz val="14"/>
      <color indexed="10"/>
      <name val="Arial"/>
      <family val="2"/>
    </font>
    <font>
      <sz val="8"/>
      <color rgb="FFFF0000"/>
      <name val="Arial"/>
      <family val="2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164" fontId="28" fillId="0" borderId="0" applyFill="0" applyBorder="0" applyAlignment="0" applyProtection="0"/>
    <xf numFmtId="0" fontId="1" fillId="0" borderId="0"/>
    <xf numFmtId="0" fontId="8" fillId="0" borderId="0"/>
    <xf numFmtId="0" fontId="8" fillId="0" borderId="0"/>
  </cellStyleXfs>
  <cellXfs count="34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" fillId="5" borderId="22" xfId="1" applyFont="1" applyFill="1" applyBorder="1" applyAlignment="1">
      <alignment horizontal="center" vertical="center" wrapText="1"/>
    </xf>
    <xf numFmtId="0" fontId="12" fillId="5" borderId="13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4" fillId="5" borderId="23" xfId="1" applyFont="1" applyFill="1" applyBorder="1" applyAlignment="1">
      <alignment horizontal="center" vertical="center" wrapText="1"/>
    </xf>
    <xf numFmtId="4" fontId="11" fillId="5" borderId="28" xfId="0" applyNumberFormat="1" applyFont="1" applyFill="1" applyBorder="1" applyAlignment="1">
      <alignment horizontal="center" vertical="center"/>
    </xf>
    <xf numFmtId="4" fontId="11" fillId="5" borderId="29" xfId="0" applyNumberFormat="1" applyFont="1" applyFill="1" applyBorder="1" applyAlignment="1">
      <alignment horizontal="center" vertical="center"/>
    </xf>
    <xf numFmtId="4" fontId="11" fillId="5" borderId="30" xfId="0" applyNumberFormat="1" applyFont="1" applyFill="1" applyBorder="1" applyAlignment="1">
      <alignment horizontal="center" vertical="center"/>
    </xf>
    <xf numFmtId="0" fontId="14" fillId="5" borderId="31" xfId="1" applyFont="1" applyFill="1" applyBorder="1" applyAlignment="1">
      <alignment horizontal="center" vertical="center" wrapText="1"/>
    </xf>
    <xf numFmtId="4" fontId="11" fillId="5" borderId="22" xfId="0" applyNumberFormat="1" applyFont="1" applyFill="1" applyBorder="1" applyAlignment="1">
      <alignment horizontal="center" vertical="center" wrapText="1" shrinkToFit="1"/>
    </xf>
    <xf numFmtId="4" fontId="11" fillId="5" borderId="14" xfId="0" applyNumberFormat="1" applyFont="1" applyFill="1" applyBorder="1" applyAlignment="1">
      <alignment horizontal="center" vertical="center" wrapText="1" shrinkToFit="1"/>
    </xf>
    <xf numFmtId="4" fontId="11" fillId="5" borderId="22" xfId="0" applyNumberFormat="1" applyFont="1" applyFill="1" applyBorder="1" applyAlignment="1">
      <alignment horizontal="center" vertical="center" wrapText="1"/>
    </xf>
    <xf numFmtId="4" fontId="11" fillId="5" borderId="14" xfId="0" applyNumberFormat="1" applyFont="1" applyFill="1" applyBorder="1" applyAlignment="1">
      <alignment horizontal="center" vertical="center" wrapText="1"/>
    </xf>
    <xf numFmtId="0" fontId="15" fillId="5" borderId="31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49" fontId="16" fillId="3" borderId="21" xfId="0" applyNumberFormat="1" applyFont="1" applyFill="1" applyBorder="1" applyAlignment="1">
      <alignment horizontal="left" vertical="center" wrapText="1"/>
    </xf>
    <xf numFmtId="4" fontId="16" fillId="6" borderId="17" xfId="0" applyNumberFormat="1" applyFont="1" applyFill="1" applyBorder="1" applyAlignment="1">
      <alignment horizontal="right" vertical="center" shrinkToFit="1"/>
    </xf>
    <xf numFmtId="4" fontId="16" fillId="6" borderId="6" xfId="0" applyNumberFormat="1" applyFont="1" applyFill="1" applyBorder="1" applyAlignment="1">
      <alignment horizontal="right" vertical="center" shrinkToFit="1"/>
    </xf>
    <xf numFmtId="4" fontId="16" fillId="6" borderId="34" xfId="0" applyNumberFormat="1" applyFont="1" applyFill="1" applyBorder="1" applyAlignment="1">
      <alignment horizontal="right" vertical="center" shrinkToFit="1"/>
    </xf>
    <xf numFmtId="4" fontId="17" fillId="6" borderId="34" xfId="0" applyNumberFormat="1" applyFont="1" applyFill="1" applyBorder="1" applyAlignment="1">
      <alignment horizontal="right" vertical="center" shrinkToFit="1"/>
    </xf>
    <xf numFmtId="4" fontId="16" fillId="6" borderId="35" xfId="0" applyNumberFormat="1" applyFont="1" applyFill="1" applyBorder="1" applyAlignment="1">
      <alignment horizontal="right" vertical="center" shrinkToFit="1"/>
    </xf>
    <xf numFmtId="4" fontId="16" fillId="6" borderId="36" xfId="0" applyNumberFormat="1" applyFont="1" applyFill="1" applyBorder="1" applyAlignment="1">
      <alignment horizontal="right" vertical="center" shrinkToFit="1"/>
    </xf>
    <xf numFmtId="4" fontId="16" fillId="6" borderId="37" xfId="0" applyNumberFormat="1" applyFont="1" applyFill="1" applyBorder="1" applyAlignment="1">
      <alignment horizontal="right" vertical="center" shrinkToFit="1"/>
    </xf>
    <xf numFmtId="4" fontId="16" fillId="6" borderId="38" xfId="0" applyNumberFormat="1" applyFont="1" applyFill="1" applyBorder="1" applyAlignment="1">
      <alignment horizontal="right" vertical="center" shrinkToFit="1"/>
    </xf>
    <xf numFmtId="4" fontId="16" fillId="6" borderId="5" xfId="0" applyNumberFormat="1" applyFont="1" applyFill="1" applyBorder="1" applyAlignment="1">
      <alignment horizontal="right" vertical="center" shrinkToFit="1"/>
    </xf>
    <xf numFmtId="4" fontId="16" fillId="6" borderId="20" xfId="0" applyNumberFormat="1" applyFont="1" applyFill="1" applyBorder="1" applyAlignment="1">
      <alignment horizontal="right" vertical="center" shrinkToFit="1"/>
    </xf>
    <xf numFmtId="4" fontId="16" fillId="6" borderId="7" xfId="0" applyNumberFormat="1" applyFont="1" applyFill="1" applyBorder="1" applyAlignment="1">
      <alignment horizontal="right" vertical="center" shrinkToFit="1"/>
    </xf>
    <xf numFmtId="4" fontId="16" fillId="6" borderId="18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49" fontId="16" fillId="3" borderId="39" xfId="0" applyNumberFormat="1" applyFont="1" applyFill="1" applyBorder="1" applyAlignment="1">
      <alignment horizontal="left" vertical="center" wrapText="1"/>
    </xf>
    <xf numFmtId="4" fontId="16" fillId="6" borderId="40" xfId="0" applyNumberFormat="1" applyFont="1" applyFill="1" applyBorder="1" applyAlignment="1">
      <alignment horizontal="right" vertical="center" shrinkToFit="1"/>
    </xf>
    <xf numFmtId="4" fontId="16" fillId="6" borderId="41" xfId="0" applyNumberFormat="1" applyFont="1" applyFill="1" applyBorder="1" applyAlignment="1">
      <alignment horizontal="right" vertical="center" shrinkToFit="1"/>
    </xf>
    <xf numFmtId="4" fontId="17" fillId="6" borderId="41" xfId="0" applyNumberFormat="1" applyFont="1" applyFill="1" applyBorder="1" applyAlignment="1">
      <alignment horizontal="right" vertical="center" shrinkToFit="1"/>
    </xf>
    <xf numFmtId="4" fontId="16" fillId="6" borderId="42" xfId="0" applyNumberFormat="1" applyFont="1" applyFill="1" applyBorder="1" applyAlignment="1">
      <alignment horizontal="right" vertical="center" shrinkToFit="1"/>
    </xf>
    <xf numFmtId="4" fontId="16" fillId="6" borderId="43" xfId="0" applyNumberFormat="1" applyFont="1" applyFill="1" applyBorder="1" applyAlignment="1">
      <alignment horizontal="right" vertical="center" shrinkToFit="1"/>
    </xf>
    <xf numFmtId="4" fontId="16" fillId="6" borderId="44" xfId="0" applyNumberFormat="1" applyFont="1" applyFill="1" applyBorder="1" applyAlignment="1">
      <alignment horizontal="right" vertical="center" shrinkToFit="1"/>
    </xf>
    <xf numFmtId="4" fontId="16" fillId="6" borderId="45" xfId="0" applyNumberFormat="1" applyFont="1" applyFill="1" applyBorder="1" applyAlignment="1">
      <alignment horizontal="right" vertical="center" shrinkToFit="1"/>
    </xf>
    <xf numFmtId="4" fontId="16" fillId="6" borderId="46" xfId="0" applyNumberFormat="1" applyFont="1" applyFill="1" applyBorder="1" applyAlignment="1">
      <alignment horizontal="right" vertical="center" shrinkToFit="1"/>
    </xf>
    <xf numFmtId="49" fontId="16" fillId="3" borderId="39" xfId="0" applyNumberFormat="1" applyFont="1" applyFill="1" applyBorder="1" applyAlignment="1">
      <alignment horizontal="left" vertical="center" shrinkToFit="1"/>
    </xf>
    <xf numFmtId="4" fontId="18" fillId="6" borderId="44" xfId="0" applyNumberFormat="1" applyFont="1" applyFill="1" applyBorder="1" applyAlignment="1">
      <alignment horizontal="right" vertical="center" shrinkToFit="1"/>
    </xf>
    <xf numFmtId="0" fontId="19" fillId="2" borderId="0" xfId="0" applyFont="1" applyFill="1" applyBorder="1" applyAlignment="1">
      <alignment vertical="center"/>
    </xf>
    <xf numFmtId="49" fontId="20" fillId="3" borderId="39" xfId="0" applyNumberFormat="1" applyFont="1" applyFill="1" applyBorder="1" applyAlignment="1">
      <alignment horizontal="left" vertical="center" shrinkToFit="1"/>
    </xf>
    <xf numFmtId="4" fontId="20" fillId="6" borderId="40" xfId="0" applyNumberFormat="1" applyFont="1" applyFill="1" applyBorder="1" applyAlignment="1">
      <alignment horizontal="right" vertical="center" shrinkToFit="1"/>
    </xf>
    <xf numFmtId="4" fontId="20" fillId="6" borderId="41" xfId="0" applyNumberFormat="1" applyFont="1" applyFill="1" applyBorder="1" applyAlignment="1">
      <alignment horizontal="right" vertical="center" shrinkToFit="1"/>
    </xf>
    <xf numFmtId="4" fontId="21" fillId="6" borderId="41" xfId="0" applyNumberFormat="1" applyFont="1" applyFill="1" applyBorder="1" applyAlignment="1">
      <alignment horizontal="right" vertical="center" shrinkToFit="1"/>
    </xf>
    <xf numFmtId="4" fontId="20" fillId="6" borderId="43" xfId="0" applyNumberFormat="1" applyFont="1" applyFill="1" applyBorder="1" applyAlignment="1">
      <alignment horizontal="right" vertical="center" shrinkToFit="1"/>
    </xf>
    <xf numFmtId="4" fontId="20" fillId="6" borderId="42" xfId="0" applyNumberFormat="1" applyFont="1" applyFill="1" applyBorder="1" applyAlignment="1">
      <alignment horizontal="right" vertical="center" shrinkToFit="1"/>
    </xf>
    <xf numFmtId="4" fontId="20" fillId="6" borderId="44" xfId="0" applyNumberFormat="1" applyFont="1" applyFill="1" applyBorder="1" applyAlignment="1">
      <alignment horizontal="right" vertical="center" shrinkToFit="1"/>
    </xf>
    <xf numFmtId="4" fontId="20" fillId="6" borderId="45" xfId="0" applyNumberFormat="1" applyFont="1" applyFill="1" applyBorder="1" applyAlignment="1">
      <alignment horizontal="right" vertical="center" shrinkToFit="1"/>
    </xf>
    <xf numFmtId="4" fontId="20" fillId="6" borderId="46" xfId="0" applyNumberFormat="1" applyFont="1" applyFill="1" applyBorder="1" applyAlignment="1">
      <alignment horizontal="right" vertical="center" shrinkToFit="1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49" fontId="16" fillId="3" borderId="32" xfId="0" applyNumberFormat="1" applyFont="1" applyFill="1" applyBorder="1" applyAlignment="1">
      <alignment horizontal="left" vertical="center" wrapText="1"/>
    </xf>
    <xf numFmtId="4" fontId="18" fillId="6" borderId="28" xfId="0" applyNumberFormat="1" applyFont="1" applyFill="1" applyBorder="1" applyAlignment="1">
      <alignment horizontal="right" vertical="center" shrinkToFit="1"/>
    </xf>
    <xf numFmtId="4" fontId="18" fillId="6" borderId="29" xfId="0" applyNumberFormat="1" applyFont="1" applyFill="1" applyBorder="1" applyAlignment="1">
      <alignment horizontal="right" vertical="center" shrinkToFit="1"/>
    </xf>
    <xf numFmtId="4" fontId="16" fillId="6" borderId="29" xfId="0" applyNumberFormat="1" applyFont="1" applyFill="1" applyBorder="1" applyAlignment="1">
      <alignment horizontal="right" vertical="center" shrinkToFit="1"/>
    </xf>
    <xf numFmtId="4" fontId="17" fillId="6" borderId="29" xfId="0" applyNumberFormat="1" applyFont="1" applyFill="1" applyBorder="1" applyAlignment="1">
      <alignment horizontal="right" vertical="center" shrinkToFit="1"/>
    </xf>
    <xf numFmtId="4" fontId="18" fillId="6" borderId="47" xfId="0" applyNumberFormat="1" applyFont="1" applyFill="1" applyBorder="1" applyAlignment="1">
      <alignment horizontal="right" vertical="center" shrinkToFit="1"/>
    </xf>
    <xf numFmtId="4" fontId="16" fillId="6" borderId="12" xfId="0" applyNumberFormat="1" applyFont="1" applyFill="1" applyBorder="1" applyAlignment="1">
      <alignment horizontal="right" vertical="center" shrinkToFit="1"/>
    </xf>
    <xf numFmtId="4" fontId="16" fillId="6" borderId="13" xfId="0" applyNumberFormat="1" applyFont="1" applyFill="1" applyBorder="1" applyAlignment="1">
      <alignment horizontal="right" vertical="center" shrinkToFit="1"/>
    </xf>
    <xf numFmtId="4" fontId="18" fillId="6" borderId="48" xfId="0" applyNumberFormat="1" applyFont="1" applyFill="1" applyBorder="1" applyAlignment="1">
      <alignment horizontal="right" vertical="center" shrinkToFit="1"/>
    </xf>
    <xf numFmtId="4" fontId="16" fillId="6" borderId="49" xfId="0" applyNumberFormat="1" applyFont="1" applyFill="1" applyBorder="1" applyAlignment="1">
      <alignment horizontal="right" vertical="center" shrinkToFit="1"/>
    </xf>
    <xf numFmtId="4" fontId="18" fillId="6" borderId="49" xfId="0" applyNumberFormat="1" applyFont="1" applyFill="1" applyBorder="1" applyAlignment="1">
      <alignment horizontal="right" vertical="center" shrinkToFit="1"/>
    </xf>
    <xf numFmtId="4" fontId="18" fillId="6" borderId="13" xfId="0" applyNumberFormat="1" applyFont="1" applyFill="1" applyBorder="1" applyAlignment="1">
      <alignment horizontal="right" vertical="center" shrinkToFit="1"/>
    </xf>
    <xf numFmtId="4" fontId="16" fillId="6" borderId="14" xfId="0" applyNumberFormat="1" applyFont="1" applyFill="1" applyBorder="1" applyAlignment="1">
      <alignment horizontal="right" vertical="center" shrinkToFit="1"/>
    </xf>
    <xf numFmtId="4" fontId="16" fillId="6" borderId="33" xfId="0" applyNumberFormat="1" applyFont="1" applyFill="1" applyBorder="1" applyAlignment="1">
      <alignment horizontal="right" vertical="center" shrinkToFit="1"/>
    </xf>
    <xf numFmtId="49" fontId="2" fillId="3" borderId="15" xfId="0" applyNumberFormat="1" applyFont="1" applyFill="1" applyBorder="1" applyAlignment="1">
      <alignment horizontal="center" vertical="center" shrinkToFit="1"/>
    </xf>
    <xf numFmtId="4" fontId="2" fillId="6" borderId="8" xfId="0" applyNumberFormat="1" applyFont="1" applyFill="1" applyBorder="1" applyAlignment="1">
      <alignment horizontal="right" vertical="center" shrinkToFit="1"/>
    </xf>
    <xf numFmtId="4" fontId="2" fillId="6" borderId="9" xfId="0" applyNumberFormat="1" applyFont="1" applyFill="1" applyBorder="1" applyAlignment="1">
      <alignment horizontal="right" vertical="center" shrinkToFit="1"/>
    </xf>
    <xf numFmtId="4" fontId="23" fillId="6" borderId="9" xfId="0" applyNumberFormat="1" applyFont="1" applyFill="1" applyBorder="1" applyAlignment="1">
      <alignment horizontal="right" vertical="center" shrinkToFit="1"/>
    </xf>
    <xf numFmtId="4" fontId="2" fillId="6" borderId="11" xfId="0" applyNumberFormat="1" applyFont="1" applyFill="1" applyBorder="1" applyAlignment="1">
      <alignment horizontal="right" vertical="center" shrinkToFit="1"/>
    </xf>
    <xf numFmtId="4" fontId="2" fillId="6" borderId="50" xfId="0" applyNumberFormat="1" applyFont="1" applyFill="1" applyBorder="1" applyAlignment="1">
      <alignment horizontal="right" vertical="center" shrinkToFit="1"/>
    </xf>
    <xf numFmtId="4" fontId="2" fillId="6" borderId="3" xfId="0" applyNumberFormat="1" applyFont="1" applyFill="1" applyBorder="1" applyAlignment="1">
      <alignment horizontal="right" vertical="center" shrinkToFit="1"/>
    </xf>
    <xf numFmtId="4" fontId="2" fillId="6" borderId="10" xfId="0" applyNumberFormat="1" applyFont="1" applyFill="1" applyBorder="1" applyAlignment="1">
      <alignment horizontal="right" vertical="center" shrinkToFit="1"/>
    </xf>
    <xf numFmtId="4" fontId="2" fillId="6" borderId="1" xfId="0" applyNumberFormat="1" applyFont="1" applyFill="1" applyBorder="1" applyAlignment="1">
      <alignment horizontal="right" vertical="center" shrinkToFit="1"/>
    </xf>
    <xf numFmtId="49" fontId="16" fillId="3" borderId="18" xfId="0" applyNumberFormat="1" applyFont="1" applyFill="1" applyBorder="1" applyAlignment="1">
      <alignment horizontal="left" vertical="center" wrapText="1"/>
    </xf>
    <xf numFmtId="4" fontId="17" fillId="6" borderId="6" xfId="0" applyNumberFormat="1" applyFont="1" applyFill="1" applyBorder="1" applyAlignment="1">
      <alignment horizontal="right" vertical="center" shrinkToFit="1"/>
    </xf>
    <xf numFmtId="49" fontId="16" fillId="3" borderId="46" xfId="0" applyNumberFormat="1" applyFont="1" applyFill="1" applyBorder="1" applyAlignment="1">
      <alignment horizontal="left" vertical="center" wrapText="1"/>
    </xf>
    <xf numFmtId="4" fontId="18" fillId="6" borderId="41" xfId="0" applyNumberFormat="1" applyFont="1" applyFill="1" applyBorder="1" applyAlignment="1">
      <alignment horizontal="right" vertical="center" shrinkToFit="1"/>
    </xf>
    <xf numFmtId="4" fontId="18" fillId="6" borderId="42" xfId="0" applyNumberFormat="1" applyFont="1" applyFill="1" applyBorder="1" applyAlignment="1">
      <alignment horizontal="right" vertical="center" shrinkToFit="1"/>
    </xf>
    <xf numFmtId="4" fontId="18" fillId="6" borderId="43" xfId="0" applyNumberFormat="1" applyFont="1" applyFill="1" applyBorder="1" applyAlignment="1">
      <alignment horizontal="right" vertical="center" shrinkToFit="1"/>
    </xf>
    <xf numFmtId="4" fontId="18" fillId="6" borderId="40" xfId="0" applyNumberFormat="1" applyFont="1" applyFill="1" applyBorder="1" applyAlignment="1">
      <alignment horizontal="right" vertical="center" shrinkToFit="1"/>
    </xf>
    <xf numFmtId="4" fontId="18" fillId="6" borderId="46" xfId="0" applyNumberFormat="1" applyFont="1" applyFill="1" applyBorder="1" applyAlignment="1">
      <alignment horizontal="right" vertical="center" shrinkToFit="1"/>
    </xf>
    <xf numFmtId="49" fontId="16" fillId="3" borderId="24" xfId="0" applyNumberFormat="1" applyFont="1" applyFill="1" applyBorder="1" applyAlignment="1">
      <alignment horizontal="left" vertical="center" wrapText="1"/>
    </xf>
    <xf numFmtId="4" fontId="16" fillId="6" borderId="28" xfId="0" applyNumberFormat="1" applyFont="1" applyFill="1" applyBorder="1" applyAlignment="1">
      <alignment horizontal="right" vertical="center" shrinkToFit="1"/>
    </xf>
    <xf numFmtId="4" fontId="16" fillId="6" borderId="47" xfId="0" applyNumberFormat="1" applyFont="1" applyFill="1" applyBorder="1" applyAlignment="1">
      <alignment horizontal="right" vertical="center" shrinkToFit="1"/>
    </xf>
    <xf numFmtId="4" fontId="18" fillId="6" borderId="24" xfId="0" applyNumberFormat="1" applyFont="1" applyFill="1" applyBorder="1" applyAlignment="1">
      <alignment horizontal="right" vertical="center" shrinkToFit="1"/>
    </xf>
    <xf numFmtId="4" fontId="16" fillId="6" borderId="51" xfId="0" applyNumberFormat="1" applyFont="1" applyFill="1" applyBorder="1" applyAlignment="1">
      <alignment horizontal="right" vertical="center" shrinkToFit="1"/>
    </xf>
    <xf numFmtId="4" fontId="16" fillId="6" borderId="26" xfId="0" applyNumberFormat="1" applyFont="1" applyFill="1" applyBorder="1" applyAlignment="1">
      <alignment horizontal="right" vertical="center" shrinkToFit="1"/>
    </xf>
    <xf numFmtId="4" fontId="18" fillId="6" borderId="26" xfId="0" applyNumberFormat="1" applyFont="1" applyFill="1" applyBorder="1" applyAlignment="1">
      <alignment horizontal="right" vertical="center" shrinkToFit="1"/>
    </xf>
    <xf numFmtId="49" fontId="2" fillId="3" borderId="4" xfId="0" applyNumberFormat="1" applyFont="1" applyFill="1" applyBorder="1" applyAlignment="1">
      <alignment horizontal="center" vertical="center" shrinkToFit="1"/>
    </xf>
    <xf numFmtId="4" fontId="2" fillId="6" borderId="52" xfId="0" applyNumberFormat="1" applyFont="1" applyFill="1" applyBorder="1" applyAlignment="1">
      <alignment horizontal="right" vertical="center" shrinkToFit="1"/>
    </xf>
    <xf numFmtId="4" fontId="2" fillId="6" borderId="53" xfId="0" applyNumberFormat="1" applyFont="1" applyFill="1" applyBorder="1" applyAlignment="1">
      <alignment horizontal="right" vertical="center" shrinkToFit="1"/>
    </xf>
    <xf numFmtId="4" fontId="23" fillId="6" borderId="53" xfId="0" applyNumberFormat="1" applyFont="1" applyFill="1" applyBorder="1" applyAlignment="1">
      <alignment horizontal="right" vertical="center" shrinkToFit="1"/>
    </xf>
    <xf numFmtId="4" fontId="2" fillId="6" borderId="54" xfId="0" applyNumberFormat="1" applyFont="1" applyFill="1" applyBorder="1" applyAlignment="1">
      <alignment horizontal="right" vertical="center" shrinkToFit="1"/>
    </xf>
    <xf numFmtId="4" fontId="2" fillId="6" borderId="55" xfId="0" applyNumberFormat="1" applyFont="1" applyFill="1" applyBorder="1" applyAlignment="1">
      <alignment horizontal="right" vertical="center" shrinkToFit="1"/>
    </xf>
    <xf numFmtId="4" fontId="2" fillId="6" borderId="56" xfId="0" applyNumberFormat="1" applyFont="1" applyFill="1" applyBorder="1" applyAlignment="1">
      <alignment horizontal="right" vertical="center" shrinkToFit="1"/>
    </xf>
    <xf numFmtId="4" fontId="2" fillId="6" borderId="57" xfId="0" applyNumberFormat="1" applyFont="1" applyFill="1" applyBorder="1" applyAlignment="1">
      <alignment horizontal="right" vertical="center" shrinkToFit="1"/>
    </xf>
    <xf numFmtId="4" fontId="2" fillId="6" borderId="4" xfId="0" applyNumberFormat="1" applyFont="1" applyFill="1" applyBorder="1" applyAlignment="1">
      <alignment horizontal="right" vertical="center" shrinkToFit="1"/>
    </xf>
    <xf numFmtId="4" fontId="17" fillId="6" borderId="13" xfId="0" applyNumberFormat="1" applyFont="1" applyFill="1" applyBorder="1" applyAlignment="1">
      <alignment horizontal="right" vertical="center" shrinkToFit="1"/>
    </xf>
    <xf numFmtId="4" fontId="16" fillId="6" borderId="48" xfId="0" applyNumberFormat="1" applyFont="1" applyFill="1" applyBorder="1" applyAlignment="1">
      <alignment horizontal="right" vertical="center" shrinkToFit="1"/>
    </xf>
    <xf numFmtId="4" fontId="16" fillId="6" borderId="24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49" fontId="2" fillId="3" borderId="16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Alignment="1">
      <alignment vertical="center"/>
    </xf>
    <xf numFmtId="4" fontId="16" fillId="6" borderId="21" xfId="0" applyNumberFormat="1" applyFont="1" applyFill="1" applyBorder="1" applyAlignment="1">
      <alignment horizontal="right" vertical="center" shrinkToFit="1"/>
    </xf>
    <xf numFmtId="4" fontId="16" fillId="6" borderId="39" xfId="0" applyNumberFormat="1" applyFont="1" applyFill="1" applyBorder="1" applyAlignment="1">
      <alignment horizontal="right" vertical="center" shrinkToFit="1"/>
    </xf>
    <xf numFmtId="4" fontId="16" fillId="6" borderId="30" xfId="0" applyNumberFormat="1" applyFont="1" applyFill="1" applyBorder="1" applyAlignment="1">
      <alignment horizontal="right" vertical="center" shrinkToFit="1"/>
    </xf>
    <xf numFmtId="4" fontId="16" fillId="6" borderId="58" xfId="0" applyNumberFormat="1" applyFont="1" applyFill="1" applyBorder="1" applyAlignment="1">
      <alignment horizontal="right" vertical="center" shrinkToFit="1"/>
    </xf>
    <xf numFmtId="49" fontId="2" fillId="3" borderId="59" xfId="0" applyNumberFormat="1" applyFont="1" applyFill="1" applyBorder="1" applyAlignment="1">
      <alignment horizontal="center" vertical="center" shrinkToFit="1"/>
    </xf>
    <xf numFmtId="4" fontId="2" fillId="6" borderId="60" xfId="0" applyNumberFormat="1" applyFont="1" applyFill="1" applyBorder="1" applyAlignment="1">
      <alignment horizontal="right" vertical="center" shrinkToFit="1"/>
    </xf>
    <xf numFmtId="4" fontId="2" fillId="6" borderId="61" xfId="0" applyNumberFormat="1" applyFont="1" applyFill="1" applyBorder="1" applyAlignment="1">
      <alignment horizontal="right" vertical="center" shrinkToFit="1"/>
    </xf>
    <xf numFmtId="4" fontId="23" fillId="6" borderId="61" xfId="0" applyNumberFormat="1" applyFont="1" applyFill="1" applyBorder="1" applyAlignment="1">
      <alignment horizontal="right" vertical="center" shrinkToFit="1"/>
    </xf>
    <xf numFmtId="4" fontId="2" fillId="6" borderId="62" xfId="0" applyNumberFormat="1" applyFont="1" applyFill="1" applyBorder="1" applyAlignment="1">
      <alignment horizontal="right" vertical="center" shrinkToFit="1"/>
    </xf>
    <xf numFmtId="4" fontId="2" fillId="6" borderId="59" xfId="0" applyNumberFormat="1" applyFont="1" applyFill="1" applyBorder="1" applyAlignment="1">
      <alignment horizontal="right" vertical="center" shrinkToFit="1"/>
    </xf>
    <xf numFmtId="0" fontId="2" fillId="3" borderId="31" xfId="0" applyFont="1" applyFill="1" applyBorder="1" applyAlignment="1">
      <alignment horizontal="center" vertical="center" shrinkToFit="1"/>
    </xf>
    <xf numFmtId="4" fontId="2" fillId="3" borderId="63" xfId="0" applyNumberFormat="1" applyFont="1" applyFill="1" applyBorder="1" applyAlignment="1">
      <alignment horizontal="right" vertical="center" shrinkToFit="1"/>
    </xf>
    <xf numFmtId="4" fontId="2" fillId="3" borderId="61" xfId="0" applyNumberFormat="1" applyFont="1" applyFill="1" applyBorder="1" applyAlignment="1">
      <alignment horizontal="right" vertical="center" shrinkToFit="1"/>
    </xf>
    <xf numFmtId="4" fontId="2" fillId="3" borderId="62" xfId="0" applyNumberFormat="1" applyFont="1" applyFill="1" applyBorder="1" applyAlignment="1">
      <alignment horizontal="right" vertical="center" shrinkToFit="1"/>
    </xf>
    <xf numFmtId="4" fontId="2" fillId="3" borderId="64" xfId="0" applyNumberFormat="1" applyFont="1" applyFill="1" applyBorder="1" applyAlignment="1">
      <alignment horizontal="right" vertical="center" shrinkToFit="1"/>
    </xf>
    <xf numFmtId="4" fontId="2" fillId="3" borderId="65" xfId="0" applyNumberFormat="1" applyFont="1" applyFill="1" applyBorder="1" applyAlignment="1">
      <alignment horizontal="right" vertical="center" shrinkToFit="1"/>
    </xf>
    <xf numFmtId="4" fontId="2" fillId="3" borderId="66" xfId="0" applyNumberFormat="1" applyFont="1" applyFill="1" applyBorder="1" applyAlignment="1">
      <alignment horizontal="right" vertical="center" shrinkToFit="1"/>
    </xf>
    <xf numFmtId="4" fontId="2" fillId="3" borderId="67" xfId="0" applyNumberFormat="1" applyFont="1" applyFill="1" applyBorder="1" applyAlignment="1">
      <alignment horizontal="right" vertical="center" shrinkToFit="1"/>
    </xf>
    <xf numFmtId="4" fontId="2" fillId="3" borderId="68" xfId="0" applyNumberFormat="1" applyFont="1" applyFill="1" applyBorder="1" applyAlignment="1">
      <alignment horizontal="right" vertical="center" shrinkToFit="1"/>
    </xf>
    <xf numFmtId="4" fontId="2" fillId="3" borderId="69" xfId="0" applyNumberFormat="1" applyFont="1" applyFill="1" applyBorder="1" applyAlignment="1">
      <alignment horizontal="right" vertical="center" shrinkToFit="1"/>
    </xf>
    <xf numFmtId="4" fontId="2" fillId="3" borderId="31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4" fontId="7" fillId="4" borderId="31" xfId="0" applyNumberFormat="1" applyFont="1" applyFill="1" applyBorder="1" applyAlignment="1">
      <alignment horizontal="center" vertical="center" wrapText="1" shrinkToFit="1"/>
    </xf>
    <xf numFmtId="0" fontId="12" fillId="5" borderId="52" xfId="1" applyFont="1" applyFill="1" applyBorder="1" applyAlignment="1">
      <alignment horizontal="center" vertical="center" wrapText="1"/>
    </xf>
    <xf numFmtId="0" fontId="12" fillId="5" borderId="53" xfId="1" applyFont="1" applyFill="1" applyBorder="1" applyAlignment="1">
      <alignment horizontal="center" vertical="center" wrapText="1"/>
    </xf>
    <xf numFmtId="0" fontId="13" fillId="5" borderId="57" xfId="1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 wrapText="1"/>
    </xf>
    <xf numFmtId="4" fontId="11" fillId="5" borderId="8" xfId="0" applyNumberFormat="1" applyFont="1" applyFill="1" applyBorder="1" applyAlignment="1">
      <alignment horizontal="center" vertical="center"/>
    </xf>
    <xf numFmtId="4" fontId="11" fillId="5" borderId="9" xfId="0" applyNumberFormat="1" applyFont="1" applyFill="1" applyBorder="1" applyAlignment="1">
      <alignment horizontal="center" vertical="center"/>
    </xf>
    <xf numFmtId="4" fontId="11" fillId="5" borderId="10" xfId="0" applyNumberFormat="1" applyFont="1" applyFill="1" applyBorder="1" applyAlignment="1">
      <alignment horizontal="center" vertical="center"/>
    </xf>
    <xf numFmtId="4" fontId="11" fillId="5" borderId="8" xfId="0" applyNumberFormat="1" applyFont="1" applyFill="1" applyBorder="1" applyAlignment="1">
      <alignment horizontal="center" vertical="center" wrapText="1" shrinkToFit="1"/>
    </xf>
    <xf numFmtId="4" fontId="11" fillId="5" borderId="10" xfId="0" applyNumberFormat="1" applyFont="1" applyFill="1" applyBorder="1" applyAlignment="1">
      <alignment horizontal="center" vertical="center" wrapText="1" shrinkToFit="1"/>
    </xf>
    <xf numFmtId="0" fontId="15" fillId="2" borderId="0" xfId="0" applyFont="1" applyFill="1" applyBorder="1" applyAlignment="1">
      <alignment vertical="center"/>
    </xf>
    <xf numFmtId="49" fontId="15" fillId="3" borderId="18" xfId="0" applyNumberFormat="1" applyFont="1" applyFill="1" applyBorder="1" applyAlignment="1">
      <alignment horizontal="left" vertical="center" wrapText="1"/>
    </xf>
    <xf numFmtId="4" fontId="15" fillId="6" borderId="5" xfId="0" applyNumberFormat="1" applyFont="1" applyFill="1" applyBorder="1" applyAlignment="1">
      <alignment horizontal="right" vertical="center" shrinkToFit="1"/>
    </xf>
    <xf numFmtId="4" fontId="15" fillId="6" borderId="6" xfId="0" applyNumberFormat="1" applyFont="1" applyFill="1" applyBorder="1" applyAlignment="1">
      <alignment horizontal="right" vertical="center" shrinkToFit="1"/>
    </xf>
    <xf numFmtId="4" fontId="15" fillId="6" borderId="7" xfId="0" applyNumberFormat="1" applyFont="1" applyFill="1" applyBorder="1" applyAlignment="1">
      <alignment horizontal="right" vertical="center" shrinkToFit="1"/>
    </xf>
    <xf numFmtId="4" fontId="15" fillId="6" borderId="19" xfId="0" applyNumberFormat="1" applyFont="1" applyFill="1" applyBorder="1" applyAlignment="1">
      <alignment horizontal="right" vertical="center" shrinkToFit="1"/>
    </xf>
    <xf numFmtId="4" fontId="24" fillId="6" borderId="21" xfId="0" applyNumberFormat="1" applyFont="1" applyFill="1" applyBorder="1" applyAlignment="1">
      <alignment horizontal="right" vertical="center" shrinkToFit="1"/>
    </xf>
    <xf numFmtId="4" fontId="15" fillId="6" borderId="18" xfId="0" applyNumberFormat="1" applyFont="1" applyFill="1" applyBorder="1" applyAlignment="1">
      <alignment horizontal="right" vertical="center" shrinkToFit="1"/>
    </xf>
    <xf numFmtId="4" fontId="15" fillId="6" borderId="17" xfId="0" applyNumberFormat="1" applyFont="1" applyFill="1" applyBorder="1" applyAlignment="1">
      <alignment vertical="center" shrinkToFit="1"/>
    </xf>
    <xf numFmtId="4" fontId="15" fillId="6" borderId="6" xfId="0" applyNumberFormat="1" applyFont="1" applyFill="1" applyBorder="1" applyAlignment="1">
      <alignment vertical="center" shrinkToFit="1"/>
    </xf>
    <xf numFmtId="4" fontId="15" fillId="6" borderId="7" xfId="0" applyNumberFormat="1" applyFont="1" applyFill="1" applyBorder="1" applyAlignment="1">
      <alignment vertical="center" shrinkToFit="1"/>
    </xf>
    <xf numFmtId="4" fontId="15" fillId="6" borderId="18" xfId="0" applyNumberFormat="1" applyFont="1" applyFill="1" applyBorder="1" applyAlignment="1">
      <alignment vertical="center" shrinkToFit="1"/>
    </xf>
    <xf numFmtId="4" fontId="15" fillId="6" borderId="21" xfId="0" applyNumberFormat="1" applyFont="1" applyFill="1" applyBorder="1" applyAlignment="1">
      <alignment horizontal="right" vertical="center" shrinkToFit="1"/>
    </xf>
    <xf numFmtId="4" fontId="15" fillId="6" borderId="17" xfId="0" applyNumberFormat="1" applyFont="1" applyFill="1" applyBorder="1" applyAlignment="1">
      <alignment horizontal="right" vertical="center" shrinkToFit="1"/>
    </xf>
    <xf numFmtId="4" fontId="15" fillId="6" borderId="35" xfId="0" applyNumberFormat="1" applyFont="1" applyFill="1" applyBorder="1" applyAlignment="1">
      <alignment horizontal="right" vertical="center" shrinkToFit="1"/>
    </xf>
    <xf numFmtId="4" fontId="15" fillId="6" borderId="20" xfId="0" applyNumberFormat="1" applyFont="1" applyFill="1" applyBorder="1" applyAlignment="1">
      <alignment horizontal="right" vertical="center" shrinkToFit="1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" fontId="16" fillId="6" borderId="72" xfId="0" applyNumberFormat="1" applyFont="1" applyFill="1" applyBorder="1" applyAlignment="1">
      <alignment horizontal="right" vertical="center" shrinkToFit="1"/>
    </xf>
    <xf numFmtId="4" fontId="17" fillId="6" borderId="39" xfId="0" applyNumberFormat="1" applyFont="1" applyFill="1" applyBorder="1" applyAlignment="1">
      <alignment horizontal="right" vertical="center" shrinkToFit="1"/>
    </xf>
    <xf numFmtId="49" fontId="16" fillId="3" borderId="33" xfId="0" applyNumberFormat="1" applyFont="1" applyFill="1" applyBorder="1" applyAlignment="1">
      <alignment horizontal="left" vertical="center" wrapText="1"/>
    </xf>
    <xf numFmtId="4" fontId="16" fillId="6" borderId="27" xfId="0" applyNumberFormat="1" applyFont="1" applyFill="1" applyBorder="1" applyAlignment="1">
      <alignment horizontal="right" vertical="center" shrinkToFit="1"/>
    </xf>
    <xf numFmtId="4" fontId="17" fillId="6" borderId="32" xfId="0" applyNumberFormat="1" applyFont="1" applyFill="1" applyBorder="1" applyAlignment="1">
      <alignment horizontal="right" vertical="center" shrinkToFit="1"/>
    </xf>
    <xf numFmtId="4" fontId="16" fillId="6" borderId="25" xfId="0" applyNumberFormat="1" applyFont="1" applyFill="1" applyBorder="1" applyAlignment="1">
      <alignment horizontal="right" vertical="center" shrinkToFit="1"/>
    </xf>
    <xf numFmtId="49" fontId="2" fillId="3" borderId="31" xfId="0" applyNumberFormat="1" applyFont="1" applyFill="1" applyBorder="1" applyAlignment="1">
      <alignment horizontal="center" vertical="center" shrinkToFit="1"/>
    </xf>
    <xf numFmtId="4" fontId="2" fillId="6" borderId="65" xfId="0" applyNumberFormat="1" applyFont="1" applyFill="1" applyBorder="1" applyAlignment="1">
      <alignment horizontal="right" vertical="center" shrinkToFit="1"/>
    </xf>
    <xf numFmtId="4" fontId="2" fillId="6" borderId="70" xfId="0" applyNumberFormat="1" applyFont="1" applyFill="1" applyBorder="1" applyAlignment="1">
      <alignment horizontal="right" vertical="center" shrinkToFit="1"/>
    </xf>
    <xf numFmtId="4" fontId="2" fillId="6" borderId="31" xfId="0" applyNumberFormat="1" applyFont="1" applyFill="1" applyBorder="1" applyAlignment="1">
      <alignment horizontal="right" vertical="center" shrinkToFit="1"/>
    </xf>
    <xf numFmtId="4" fontId="2" fillId="6" borderId="73" xfId="0" applyNumberFormat="1" applyFont="1" applyFill="1" applyBorder="1" applyAlignment="1">
      <alignment horizontal="right" vertical="center" shrinkToFit="1"/>
    </xf>
    <xf numFmtId="4" fontId="2" fillId="6" borderId="74" xfId="0" applyNumberFormat="1" applyFont="1" applyFill="1" applyBorder="1" applyAlignment="1">
      <alignment horizontal="right" vertical="center" shrinkToFit="1"/>
    </xf>
    <xf numFmtId="4" fontId="2" fillId="6" borderId="75" xfId="0" applyNumberFormat="1" applyFont="1" applyFill="1" applyBorder="1" applyAlignment="1">
      <alignment horizontal="right" vertical="center" shrinkToFit="1"/>
    </xf>
    <xf numFmtId="4" fontId="2" fillId="6" borderId="64" xfId="0" applyNumberFormat="1" applyFont="1" applyFill="1" applyBorder="1" applyAlignment="1">
      <alignment horizontal="right" vertical="center" shrinkToFit="1"/>
    </xf>
    <xf numFmtId="0" fontId="25" fillId="2" borderId="0" xfId="0" applyFont="1" applyFill="1" applyBorder="1" applyAlignment="1">
      <alignment vertical="center"/>
    </xf>
    <xf numFmtId="49" fontId="16" fillId="3" borderId="76" xfId="0" applyNumberFormat="1" applyFont="1" applyFill="1" applyBorder="1" applyAlignment="1">
      <alignment horizontal="left" vertical="center" wrapText="1"/>
    </xf>
    <xf numFmtId="4" fontId="16" fillId="6" borderId="77" xfId="0" applyNumberFormat="1" applyFont="1" applyFill="1" applyBorder="1" applyAlignment="1">
      <alignment horizontal="right" vertical="center" shrinkToFit="1"/>
    </xf>
    <xf numFmtId="4" fontId="16" fillId="6" borderId="78" xfId="0" applyNumberFormat="1" applyFont="1" applyFill="1" applyBorder="1" applyAlignment="1">
      <alignment horizontal="right" vertical="center" shrinkToFit="1"/>
    </xf>
    <xf numFmtId="4" fontId="17" fillId="6" borderId="79" xfId="0" applyNumberFormat="1" applyFont="1" applyFill="1" applyBorder="1" applyAlignment="1">
      <alignment horizontal="right" vertical="center" shrinkToFit="1"/>
    </xf>
    <xf numFmtId="4" fontId="16" fillId="6" borderId="76" xfId="0" applyNumberFormat="1" applyFont="1" applyFill="1" applyBorder="1" applyAlignment="1">
      <alignment horizontal="right" vertical="center" shrinkToFit="1"/>
    </xf>
    <xf numFmtId="4" fontId="16" fillId="6" borderId="80" xfId="0" applyNumberFormat="1" applyFont="1" applyFill="1" applyBorder="1" applyAlignment="1">
      <alignment horizontal="right" vertical="center" shrinkToFit="1"/>
    </xf>
    <xf numFmtId="4" fontId="16" fillId="6" borderId="79" xfId="0" applyNumberFormat="1" applyFont="1" applyFill="1" applyBorder="1" applyAlignment="1">
      <alignment horizontal="right" vertical="center" shrinkToFi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6" borderId="2" xfId="0" applyNumberFormat="1" applyFont="1" applyFill="1" applyBorder="1" applyAlignment="1">
      <alignment horizontal="right" vertical="center" shrinkToFit="1"/>
    </xf>
    <xf numFmtId="4" fontId="16" fillId="6" borderId="19" xfId="0" applyNumberFormat="1" applyFont="1" applyFill="1" applyBorder="1" applyAlignment="1">
      <alignment horizontal="right" vertical="center" shrinkToFit="1"/>
    </xf>
    <xf numFmtId="4" fontId="17" fillId="6" borderId="21" xfId="0" applyNumberFormat="1" applyFont="1" applyFill="1" applyBorder="1" applyAlignment="1">
      <alignment horizontal="right" vertical="center" shrinkToFit="1"/>
    </xf>
    <xf numFmtId="4" fontId="17" fillId="6" borderId="58" xfId="0" applyNumberFormat="1" applyFont="1" applyFill="1" applyBorder="1" applyAlignment="1">
      <alignment horizontal="right" vertical="center" shrinkToFit="1"/>
    </xf>
    <xf numFmtId="4" fontId="2" fillId="6" borderId="63" xfId="0" applyNumberFormat="1" applyFont="1" applyFill="1" applyBorder="1" applyAlignment="1">
      <alignment horizontal="right" vertical="center" shrinkToFit="1"/>
    </xf>
    <xf numFmtId="4" fontId="23" fillId="6" borderId="74" xfId="0" applyNumberFormat="1" applyFont="1" applyFill="1" applyBorder="1" applyAlignment="1">
      <alignment horizontal="right" vertical="center" shrinkToFit="1"/>
    </xf>
    <xf numFmtId="4" fontId="16" fillId="6" borderId="59" xfId="0" applyNumberFormat="1" applyFont="1" applyFill="1" applyBorder="1" applyAlignment="1">
      <alignment horizontal="right" vertical="center" shrinkToFit="1"/>
    </xf>
    <xf numFmtId="4" fontId="2" fillId="6" borderId="34" xfId="0" applyNumberFormat="1" applyFont="1" applyFill="1" applyBorder="1" applyAlignment="1">
      <alignment horizontal="right" vertical="center" shrinkToFit="1"/>
    </xf>
    <xf numFmtId="4" fontId="2" fillId="6" borderId="66" xfId="0" applyNumberFormat="1" applyFont="1" applyFill="1" applyBorder="1" applyAlignment="1">
      <alignment horizontal="right" vertical="center" shrinkToFit="1"/>
    </xf>
    <xf numFmtId="4" fontId="2" fillId="6" borderId="69" xfId="0" applyNumberFormat="1" applyFont="1" applyFill="1" applyBorder="1" applyAlignment="1">
      <alignment horizontal="right" vertical="center" shrinkToFit="1"/>
    </xf>
    <xf numFmtId="4" fontId="23" fillId="6" borderId="23" xfId="0" applyNumberFormat="1" applyFont="1" applyFill="1" applyBorder="1" applyAlignment="1">
      <alignment horizontal="right" vertical="center" shrinkToFit="1"/>
    </xf>
    <xf numFmtId="4" fontId="16" fillId="6" borderId="31" xfId="0" applyNumberFormat="1" applyFont="1" applyFill="1" applyBorder="1" applyAlignment="1">
      <alignment horizontal="right" vertical="center" shrinkToFit="1"/>
    </xf>
    <xf numFmtId="4" fontId="2" fillId="3" borderId="73" xfId="0" applyNumberFormat="1" applyFont="1" applyFill="1" applyBorder="1" applyAlignment="1">
      <alignment horizontal="right" vertical="center" shrinkToFit="1"/>
    </xf>
    <xf numFmtId="4" fontId="2" fillId="3" borderId="59" xfId="0" applyNumberFormat="1" applyFont="1" applyFill="1" applyBorder="1" applyAlignment="1">
      <alignment horizontal="right" vertical="center" shrinkToFit="1"/>
    </xf>
    <xf numFmtId="4" fontId="2" fillId="3" borderId="75" xfId="0" applyNumberFormat="1" applyFont="1" applyFill="1" applyBorder="1" applyAlignment="1">
      <alignment horizontal="right" vertical="center" shrinkToFit="1"/>
    </xf>
    <xf numFmtId="4" fontId="2" fillId="3" borderId="74" xfId="0" applyNumberFormat="1" applyFont="1" applyFill="1" applyBorder="1" applyAlignment="1">
      <alignment horizontal="right" vertical="center" shrinkToFit="1"/>
    </xf>
    <xf numFmtId="4" fontId="2" fillId="3" borderId="60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" fontId="7" fillId="4" borderId="31" xfId="0" applyNumberFormat="1" applyFont="1" applyFill="1" applyBorder="1" applyAlignment="1">
      <alignment horizontal="center" vertical="center" wrapText="1"/>
    </xf>
    <xf numFmtId="0" fontId="12" fillId="5" borderId="28" xfId="1" applyFont="1" applyFill="1" applyBorder="1" applyAlignment="1">
      <alignment horizontal="center" vertical="center" wrapText="1"/>
    </xf>
    <xf numFmtId="0" fontId="12" fillId="5" borderId="29" xfId="1" applyFont="1" applyFill="1" applyBorder="1" applyAlignment="1">
      <alignment horizontal="center" vertical="center" wrapText="1"/>
    </xf>
    <xf numFmtId="0" fontId="13" fillId="5" borderId="29" xfId="1" applyFont="1" applyFill="1" applyBorder="1" applyAlignment="1">
      <alignment horizontal="center" vertical="center" wrapText="1"/>
    </xf>
    <xf numFmtId="0" fontId="15" fillId="5" borderId="29" xfId="1" applyFont="1" applyFill="1" applyBorder="1" applyAlignment="1">
      <alignment horizontal="center" vertical="center" wrapText="1"/>
    </xf>
    <xf numFmtId="4" fontId="11" fillId="5" borderId="22" xfId="0" applyNumberFormat="1" applyFont="1" applyFill="1" applyBorder="1" applyAlignment="1">
      <alignment horizontal="center" vertical="center"/>
    </xf>
    <xf numFmtId="4" fontId="11" fillId="5" borderId="13" xfId="0" applyNumberFormat="1" applyFont="1" applyFill="1" applyBorder="1" applyAlignment="1">
      <alignment horizontal="center" vertical="center"/>
    </xf>
    <xf numFmtId="0" fontId="15" fillId="5" borderId="14" xfId="1" applyFont="1" applyFill="1" applyBorder="1" applyAlignment="1">
      <alignment horizontal="center" vertical="center" wrapText="1"/>
    </xf>
    <xf numFmtId="4" fontId="11" fillId="5" borderId="12" xfId="0" applyNumberFormat="1" applyFont="1" applyFill="1" applyBorder="1" applyAlignment="1">
      <alignment horizontal="center" vertical="center" wrapText="1" shrinkToFit="1"/>
    </xf>
    <xf numFmtId="4" fontId="11" fillId="5" borderId="13" xfId="0" applyNumberFormat="1" applyFont="1" applyFill="1" applyBorder="1" applyAlignment="1">
      <alignment horizontal="center" vertical="center" wrapText="1" shrinkToFit="1"/>
    </xf>
    <xf numFmtId="0" fontId="15" fillId="5" borderId="48" xfId="1" applyFont="1" applyFill="1" applyBorder="1" applyAlignment="1">
      <alignment horizontal="center" vertical="center" wrapText="1"/>
    </xf>
    <xf numFmtId="4" fontId="11" fillId="5" borderId="28" xfId="0" applyNumberFormat="1" applyFont="1" applyFill="1" applyBorder="1" applyAlignment="1">
      <alignment horizontal="center" vertical="center" wrapText="1"/>
    </xf>
    <xf numFmtId="4" fontId="11" fillId="5" borderId="29" xfId="0" applyNumberFormat="1" applyFont="1" applyFill="1" applyBorder="1" applyAlignment="1">
      <alignment horizontal="center" vertical="center" wrapText="1"/>
    </xf>
    <xf numFmtId="49" fontId="16" fillId="3" borderId="21" xfId="0" applyNumberFormat="1" applyFont="1" applyFill="1" applyBorder="1" applyAlignment="1">
      <alignment horizontal="center" vertical="center" wrapText="1"/>
    </xf>
    <xf numFmtId="4" fontId="27" fillId="6" borderId="34" xfId="0" applyNumberFormat="1" applyFont="1" applyFill="1" applyBorder="1" applyAlignment="1">
      <alignment horizontal="right" vertical="center" shrinkToFit="1"/>
    </xf>
    <xf numFmtId="4" fontId="27" fillId="6" borderId="18" xfId="0" applyNumberFormat="1" applyFont="1" applyFill="1" applyBorder="1" applyAlignment="1">
      <alignment horizontal="right" vertical="center" shrinkToFit="1"/>
    </xf>
    <xf numFmtId="4" fontId="27" fillId="6" borderId="6" xfId="0" applyNumberFormat="1" applyFont="1" applyFill="1" applyBorder="1" applyAlignment="1">
      <alignment horizontal="right" vertical="center" shrinkToFit="1"/>
    </xf>
    <xf numFmtId="4" fontId="27" fillId="6" borderId="7" xfId="0" applyNumberFormat="1" applyFont="1" applyFill="1" applyBorder="1" applyAlignment="1">
      <alignment horizontal="right" vertical="center" shrinkToFit="1"/>
    </xf>
    <xf numFmtId="4" fontId="27" fillId="6" borderId="5" xfId="0" applyNumberFormat="1" applyFont="1" applyFill="1" applyBorder="1" applyAlignment="1">
      <alignment horizontal="right" vertical="center" shrinkToFit="1"/>
    </xf>
    <xf numFmtId="4" fontId="27" fillId="6" borderId="35" xfId="0" applyNumberFormat="1" applyFont="1" applyFill="1" applyBorder="1" applyAlignment="1">
      <alignment horizontal="right" vertical="center" shrinkToFit="1"/>
    </xf>
    <xf numFmtId="4" fontId="27" fillId="6" borderId="80" xfId="0" applyNumberFormat="1" applyFont="1" applyFill="1" applyBorder="1" applyAlignment="1">
      <alignment horizontal="right" vertical="center" shrinkToFit="1"/>
    </xf>
    <xf numFmtId="4" fontId="27" fillId="6" borderId="37" xfId="0" applyNumberFormat="1" applyFont="1" applyFill="1" applyBorder="1" applyAlignment="1">
      <alignment horizontal="right" vertical="center" shrinkToFit="1"/>
    </xf>
    <xf numFmtId="49" fontId="16" fillId="3" borderId="39" xfId="0" applyNumberFormat="1" applyFont="1" applyFill="1" applyBorder="1" applyAlignment="1">
      <alignment horizontal="center" vertical="center" wrapText="1"/>
    </xf>
    <xf numFmtId="4" fontId="27" fillId="6" borderId="43" xfId="0" applyNumberFormat="1" applyFont="1" applyFill="1" applyBorder="1" applyAlignment="1">
      <alignment horizontal="right" vertical="center" shrinkToFit="1"/>
    </xf>
    <xf numFmtId="4" fontId="27" fillId="6" borderId="41" xfId="0" applyNumberFormat="1" applyFont="1" applyFill="1" applyBorder="1" applyAlignment="1">
      <alignment horizontal="right" vertical="center" shrinkToFit="1"/>
    </xf>
    <xf numFmtId="4" fontId="27" fillId="6" borderId="45" xfId="0" applyNumberFormat="1" applyFont="1" applyFill="1" applyBorder="1" applyAlignment="1">
      <alignment horizontal="right" vertical="center" shrinkToFit="1"/>
    </xf>
    <xf numFmtId="4" fontId="27" fillId="6" borderId="42" xfId="0" applyNumberFormat="1" applyFont="1" applyFill="1" applyBorder="1" applyAlignment="1">
      <alignment horizontal="right" vertical="center" shrinkToFit="1"/>
    </xf>
    <xf numFmtId="4" fontId="27" fillId="6" borderId="46" xfId="0" applyNumberFormat="1" applyFont="1" applyFill="1" applyBorder="1" applyAlignment="1">
      <alignment horizontal="right" vertical="center" shrinkToFit="1"/>
    </xf>
    <xf numFmtId="4" fontId="27" fillId="6" borderId="40" xfId="0" applyNumberFormat="1" applyFont="1" applyFill="1" applyBorder="1" applyAlignment="1">
      <alignment horizontal="right" vertical="center" shrinkToFit="1"/>
    </xf>
    <xf numFmtId="49" fontId="16" fillId="3" borderId="32" xfId="0" applyNumberFormat="1" applyFont="1" applyFill="1" applyBorder="1" applyAlignment="1">
      <alignment horizontal="center" vertical="center" wrapText="1"/>
    </xf>
    <xf numFmtId="4" fontId="16" fillId="6" borderId="22" xfId="0" applyNumberFormat="1" applyFont="1" applyFill="1" applyBorder="1" applyAlignment="1">
      <alignment horizontal="right" vertical="center" shrinkToFit="1"/>
    </xf>
    <xf numFmtId="4" fontId="16" fillId="8" borderId="13" xfId="0" applyNumberFormat="1" applyFont="1" applyFill="1" applyBorder="1" applyAlignment="1">
      <alignment horizontal="right" vertical="center" shrinkToFit="1"/>
    </xf>
    <xf numFmtId="0" fontId="2" fillId="3" borderId="23" xfId="0" applyFont="1" applyFill="1" applyBorder="1" applyAlignment="1">
      <alignment horizontal="center" vertical="center" wrapText="1"/>
    </xf>
    <xf numFmtId="4" fontId="2" fillId="3" borderId="71" xfId="0" applyNumberFormat="1" applyFont="1" applyFill="1" applyBorder="1" applyAlignment="1">
      <alignment horizontal="right" vertical="center" shrinkToFi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3" borderId="6" xfId="0" applyNumberFormat="1" applyFont="1" applyFill="1" applyBorder="1" applyAlignment="1">
      <alignment horizontal="center" vertical="center" wrapText="1"/>
    </xf>
    <xf numFmtId="4" fontId="9" fillId="3" borderId="29" xfId="0" applyNumberFormat="1" applyFont="1" applyFill="1" applyBorder="1" applyAlignment="1">
      <alignment horizontal="center" vertical="center" wrapText="1"/>
    </xf>
    <xf numFmtId="4" fontId="9" fillId="3" borderId="35" xfId="0" applyNumberFormat="1" applyFont="1" applyFill="1" applyBorder="1" applyAlignment="1">
      <alignment horizontal="center" vertical="center" wrapText="1"/>
    </xf>
    <xf numFmtId="4" fontId="9" fillId="3" borderId="47" xfId="0" applyNumberFormat="1" applyFont="1" applyFill="1" applyBorder="1" applyAlignment="1">
      <alignment horizontal="center" vertical="center" wrapText="1"/>
    </xf>
    <xf numFmtId="4" fontId="7" fillId="4" borderId="20" xfId="0" applyNumberFormat="1" applyFont="1" applyFill="1" applyBorder="1" applyAlignment="1">
      <alignment horizontal="center" vertical="center" wrapText="1"/>
    </xf>
    <xf numFmtId="4" fontId="7" fillId="4" borderId="49" xfId="0" applyNumberFormat="1" applyFont="1" applyFill="1" applyBorder="1" applyAlignment="1">
      <alignment horizontal="center" vertical="center" wrapText="1"/>
    </xf>
    <xf numFmtId="4" fontId="7" fillId="4" borderId="35" xfId="0" applyNumberFormat="1" applyFont="1" applyFill="1" applyBorder="1" applyAlignment="1">
      <alignment horizontal="center" vertical="center" wrapText="1"/>
    </xf>
    <xf numFmtId="4" fontId="7" fillId="4" borderId="47" xfId="0" applyNumberFormat="1" applyFont="1" applyFill="1" applyBorder="1" applyAlignment="1">
      <alignment horizontal="center" vertical="center" wrapText="1"/>
    </xf>
    <xf numFmtId="4" fontId="7" fillId="4" borderId="19" xfId="0" applyNumberFormat="1" applyFont="1" applyFill="1" applyBorder="1" applyAlignment="1">
      <alignment horizontal="center" vertical="center" wrapText="1"/>
    </xf>
    <xf numFmtId="4" fontId="7" fillId="4" borderId="27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  <xf numFmtId="0" fontId="11" fillId="3" borderId="35" xfId="1" applyFont="1" applyFill="1" applyBorder="1" applyAlignment="1">
      <alignment horizontal="center" vertical="center" wrapText="1"/>
    </xf>
    <xf numFmtId="0" fontId="11" fillId="3" borderId="47" xfId="1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35" xfId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4" fontId="9" fillId="3" borderId="2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" fontId="2" fillId="4" borderId="8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vertical="center"/>
    </xf>
    <xf numFmtId="4" fontId="2" fillId="4" borderId="69" xfId="0" applyNumberFormat="1" applyFont="1" applyFill="1" applyBorder="1" applyAlignment="1">
      <alignment horizontal="center" vertical="center"/>
    </xf>
    <xf numFmtId="4" fontId="2" fillId="4" borderId="71" xfId="0" applyNumberFormat="1" applyFont="1" applyFill="1" applyBorder="1" applyAlignment="1">
      <alignment horizontal="center" vertical="center"/>
    </xf>
    <xf numFmtId="4" fontId="2" fillId="4" borderId="66" xfId="0" applyNumberFormat="1" applyFont="1" applyFill="1" applyBorder="1" applyAlignment="1">
      <alignment horizontal="center" vertical="center"/>
    </xf>
    <xf numFmtId="4" fontId="2" fillId="4" borderId="67" xfId="0" applyNumberFormat="1" applyFont="1" applyFill="1" applyBorder="1" applyAlignment="1">
      <alignment horizontal="center" vertical="center"/>
    </xf>
    <xf numFmtId="4" fontId="2" fillId="4" borderId="8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0" fontId="9" fillId="3" borderId="29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29" xfId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3" borderId="59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21" xfId="0" applyNumberFormat="1" applyFont="1" applyFill="1" applyBorder="1" applyAlignment="1">
      <alignment horizontal="center" vertical="center" wrapText="1"/>
    </xf>
    <xf numFmtId="4" fontId="9" fillId="3" borderId="32" xfId="0" applyNumberFormat="1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horizontal="center" vertical="center" wrapText="1"/>
    </xf>
    <xf numFmtId="4" fontId="7" fillId="4" borderId="33" xfId="0" applyNumberFormat="1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7" fillId="4" borderId="21" xfId="0" applyNumberFormat="1" applyFont="1" applyFill="1" applyBorder="1" applyAlignment="1">
      <alignment horizontal="center" vertical="center" wrapText="1"/>
    </xf>
    <xf numFmtId="4" fontId="7" fillId="4" borderId="32" xfId="0" applyNumberFormat="1" applyFont="1" applyFill="1" applyBorder="1" applyAlignment="1">
      <alignment horizontal="center" vertical="center" wrapText="1"/>
    </xf>
    <xf numFmtId="4" fontId="9" fillId="3" borderId="10" xfId="0" applyNumberFormat="1" applyFont="1" applyFill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center" vertical="center" wrapText="1"/>
    </xf>
    <xf numFmtId="0" fontId="11" fillId="3" borderId="24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71" xfId="1" applyFont="1" applyFill="1" applyBorder="1" applyAlignment="1">
      <alignment horizontal="center" vertical="center" wrapText="1"/>
    </xf>
    <xf numFmtId="0" fontId="9" fillId="3" borderId="66" xfId="1" applyFont="1" applyFill="1" applyBorder="1" applyAlignment="1">
      <alignment horizontal="center" vertical="center" wrapText="1"/>
    </xf>
    <xf numFmtId="0" fontId="9" fillId="3" borderId="67" xfId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center" vertical="center"/>
    </xf>
    <xf numFmtId="4" fontId="2" fillId="7" borderId="35" xfId="0" applyNumberFormat="1" applyFont="1" applyFill="1" applyBorder="1" applyAlignment="1">
      <alignment horizontal="center" vertical="center"/>
    </xf>
    <xf numFmtId="4" fontId="2" fillId="7" borderId="22" xfId="0" applyNumberFormat="1" applyFont="1" applyFill="1" applyBorder="1" applyAlignment="1">
      <alignment horizontal="center" vertical="center"/>
    </xf>
    <xf numFmtId="4" fontId="2" fillId="7" borderId="13" xfId="0" applyNumberFormat="1" applyFont="1" applyFill="1" applyBorder="1" applyAlignment="1">
      <alignment horizontal="center" vertical="center"/>
    </xf>
    <xf numFmtId="4" fontId="2" fillId="7" borderId="48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 vertical="center"/>
    </xf>
    <xf numFmtId="4" fontId="2" fillId="4" borderId="65" xfId="0" applyNumberFormat="1" applyFont="1" applyFill="1" applyBorder="1" applyAlignment="1">
      <alignment horizontal="center" vertical="center" wrapText="1"/>
    </xf>
    <xf numFmtId="4" fontId="2" fillId="4" borderId="66" xfId="0" applyNumberFormat="1" applyFont="1" applyFill="1" applyBorder="1" applyAlignment="1">
      <alignment horizontal="center" vertical="center" wrapText="1"/>
    </xf>
    <xf numFmtId="4" fontId="2" fillId="4" borderId="69" xfId="0" applyNumberFormat="1" applyFont="1" applyFill="1" applyBorder="1" applyAlignment="1">
      <alignment horizontal="center" vertical="center" wrapText="1"/>
    </xf>
    <xf numFmtId="4" fontId="2" fillId="4" borderId="23" xfId="0" applyNumberFormat="1" applyFont="1" applyFill="1" applyBorder="1" applyAlignment="1">
      <alignment horizontal="center" vertical="center"/>
    </xf>
    <xf numFmtId="4" fontId="2" fillId="4" borderId="70" xfId="0" applyNumberFormat="1" applyFont="1" applyFill="1" applyBorder="1" applyAlignment="1">
      <alignment horizontal="center" vertical="center"/>
    </xf>
    <xf numFmtId="4" fontId="2" fillId="4" borderId="68" xfId="0" applyNumberFormat="1" applyFont="1" applyFill="1" applyBorder="1" applyAlignment="1">
      <alignment horizontal="center" vertical="center"/>
    </xf>
    <xf numFmtId="0" fontId="9" fillId="3" borderId="69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9" fillId="3" borderId="24" xfId="1" applyFont="1" applyFill="1" applyBorder="1" applyAlignment="1">
      <alignment horizontal="center" vertical="center" wrapText="1"/>
    </xf>
    <xf numFmtId="0" fontId="11" fillId="3" borderId="20" xfId="1" applyFont="1" applyFill="1" applyBorder="1" applyAlignment="1">
      <alignment horizontal="center" vertical="center" wrapText="1"/>
    </xf>
    <xf numFmtId="0" fontId="11" fillId="3" borderId="26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2" fillId="4" borderId="7" xfId="0" applyNumberFormat="1" applyFont="1" applyFill="1" applyBorder="1" applyAlignment="1">
      <alignment horizontal="center" vertical="center"/>
    </xf>
    <xf numFmtId="4" fontId="2" fillId="4" borderId="12" xfId="0" applyNumberFormat="1" applyFont="1" applyFill="1" applyBorder="1" applyAlignment="1">
      <alignment horizontal="center" vertical="center"/>
    </xf>
    <xf numFmtId="4" fontId="2" fillId="4" borderId="13" xfId="0" applyNumberFormat="1" applyFont="1" applyFill="1" applyBorder="1" applyAlignment="1">
      <alignment horizontal="center" vertical="center"/>
    </xf>
    <xf numFmtId="4" fontId="2" fillId="4" borderId="14" xfId="0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 vertical="center" wrapText="1"/>
    </xf>
    <xf numFmtId="4" fontId="2" fillId="4" borderId="15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10" fillId="3" borderId="19" xfId="1" applyFont="1" applyFill="1" applyBorder="1" applyAlignment="1">
      <alignment horizontal="center" vertical="center" wrapText="1"/>
    </xf>
    <xf numFmtId="0" fontId="10" fillId="3" borderId="25" xfId="1" applyFont="1" applyFill="1" applyBorder="1" applyAlignment="1">
      <alignment horizontal="center" vertical="center" wrapText="1"/>
    </xf>
  </cellXfs>
  <cellStyles count="6">
    <cellStyle name="Euro" xfId="2"/>
    <cellStyle name="Normal" xfId="0" builtinId="0"/>
    <cellStyle name="Normal 2" xfId="3"/>
    <cellStyle name="Normal 2 2" xfId="4"/>
    <cellStyle name="Normal 5" xfId="5"/>
    <cellStyle name="Normal_Print acte 21.10.20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H105"/>
  <sheetViews>
    <sheetView tabSelected="1" topLeftCell="A70" zoomScaleNormal="100" workbookViewId="0">
      <pane xSplit="2" topLeftCell="C1" activePane="topRight" state="frozen"/>
      <selection pane="topRight" activeCell="C26" sqref="C26:AG41"/>
    </sheetView>
  </sheetViews>
  <sheetFormatPr defaultColWidth="1.28515625" defaultRowHeight="12" customHeight="1"/>
  <cols>
    <col min="1" max="1" width="1.28515625" style="39" customWidth="1"/>
    <col min="2" max="2" width="17.140625" style="39" customWidth="1"/>
    <col min="3" max="3" width="9.7109375" style="39" customWidth="1"/>
    <col min="4" max="4" width="13.140625" style="39" customWidth="1"/>
    <col min="5" max="5" width="11.85546875" style="39" customWidth="1"/>
    <col min="6" max="6" width="11.85546875" style="39" bestFit="1" customWidth="1"/>
    <col min="7" max="7" width="13.7109375" style="39" bestFit="1" customWidth="1"/>
    <col min="8" max="8" width="13.5703125" style="39" customWidth="1"/>
    <col min="9" max="9" width="11.85546875" style="39" bestFit="1" customWidth="1"/>
    <col min="10" max="10" width="12.5703125" style="39" customWidth="1"/>
    <col min="11" max="11" width="11.7109375" style="39" customWidth="1"/>
    <col min="12" max="12" width="11" style="39" bestFit="1" customWidth="1"/>
    <col min="13" max="13" width="11.85546875" style="39" bestFit="1" customWidth="1"/>
    <col min="14" max="14" width="11" style="39" bestFit="1" customWidth="1"/>
    <col min="15" max="15" width="11.85546875" style="39" bestFit="1" customWidth="1"/>
    <col min="16" max="18" width="9.7109375" style="39" customWidth="1"/>
    <col min="19" max="19" width="11.7109375" style="39" customWidth="1"/>
    <col min="20" max="20" width="14.85546875" style="39" customWidth="1"/>
    <col min="21" max="21" width="19.85546875" style="39" customWidth="1"/>
    <col min="22" max="23" width="11.7109375" style="39" customWidth="1"/>
    <col min="24" max="24" width="12.140625" style="39" customWidth="1"/>
    <col min="25" max="29" width="9.7109375" style="39" customWidth="1"/>
    <col min="30" max="30" width="12.85546875" style="39" customWidth="1"/>
    <col min="31" max="32" width="9.7109375" style="39" customWidth="1"/>
    <col min="33" max="33" width="11.7109375" style="39" customWidth="1"/>
    <col min="34" max="34" width="1.28515625" style="37"/>
    <col min="35" max="35" width="10.140625" style="37" customWidth="1"/>
    <col min="36" max="36" width="9.85546875" style="37" customWidth="1"/>
    <col min="37" max="37" width="6.140625" style="37" bestFit="1" customWidth="1"/>
    <col min="38" max="60" width="1.28515625" style="37"/>
    <col min="61" max="16384" width="1.28515625" style="39"/>
  </cols>
  <sheetData>
    <row r="1" spans="1:60" s="3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s="7" customFormat="1" ht="18.75" thickBot="1">
      <c r="A2" s="4"/>
      <c r="B2" s="271" t="s">
        <v>0</v>
      </c>
      <c r="C2" s="275" t="s">
        <v>1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6"/>
      <c r="AH2" s="5"/>
      <c r="AI2" s="6"/>
      <c r="AJ2" s="6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s="7" customFormat="1" ht="18.75" thickBot="1">
      <c r="A3" s="4"/>
      <c r="B3" s="272"/>
      <c r="C3" s="337" t="s">
        <v>2</v>
      </c>
      <c r="D3" s="338"/>
      <c r="E3" s="338"/>
      <c r="F3" s="338"/>
      <c r="G3" s="338"/>
      <c r="H3" s="338"/>
      <c r="I3" s="338"/>
      <c r="J3" s="338"/>
      <c r="K3" s="339"/>
      <c r="L3" s="277" t="s">
        <v>3</v>
      </c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321"/>
      <c r="AE3" s="321"/>
      <c r="AF3" s="321"/>
      <c r="AG3" s="322"/>
      <c r="AH3" s="5"/>
      <c r="AI3" s="6"/>
      <c r="AJ3" s="6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s="3" customFormat="1" ht="36.75" thickBot="1">
      <c r="A4" s="1"/>
      <c r="B4" s="272"/>
      <c r="C4" s="340"/>
      <c r="D4" s="341"/>
      <c r="E4" s="341"/>
      <c r="F4" s="341"/>
      <c r="G4" s="341"/>
      <c r="H4" s="341"/>
      <c r="I4" s="341"/>
      <c r="J4" s="341"/>
      <c r="K4" s="342"/>
      <c r="L4" s="277" t="s">
        <v>4</v>
      </c>
      <c r="M4" s="278"/>
      <c r="N4" s="278"/>
      <c r="O4" s="278"/>
      <c r="P4" s="278"/>
      <c r="Q4" s="278"/>
      <c r="R4" s="278"/>
      <c r="S4" s="322"/>
      <c r="T4" s="283" t="s">
        <v>5</v>
      </c>
      <c r="U4" s="284"/>
      <c r="V4" s="343"/>
      <c r="W4" s="8" t="s">
        <v>6</v>
      </c>
      <c r="X4" s="344" t="s">
        <v>7</v>
      </c>
      <c r="Y4" s="345"/>
      <c r="Z4" s="345"/>
      <c r="AA4" s="345"/>
      <c r="AB4" s="345"/>
      <c r="AC4" s="345"/>
      <c r="AD4" s="345"/>
      <c r="AE4" s="345"/>
      <c r="AF4" s="345"/>
      <c r="AG4" s="346"/>
      <c r="AH4" s="2"/>
      <c r="AI4" s="9"/>
      <c r="AJ4" s="9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s="3" customFormat="1" ht="12" customHeight="1" thickBot="1">
      <c r="A5" s="1"/>
      <c r="B5" s="273"/>
      <c r="C5" s="264" t="s">
        <v>8</v>
      </c>
      <c r="D5" s="265"/>
      <c r="E5" s="265"/>
      <c r="F5" s="308"/>
      <c r="G5" s="332" t="s">
        <v>9</v>
      </c>
      <c r="H5" s="347" t="s">
        <v>10</v>
      </c>
      <c r="I5" s="332" t="s">
        <v>11</v>
      </c>
      <c r="J5" s="334" t="s">
        <v>12</v>
      </c>
      <c r="K5" s="258" t="s">
        <v>13</v>
      </c>
      <c r="L5" s="264" t="s">
        <v>14</v>
      </c>
      <c r="M5" s="265"/>
      <c r="N5" s="265"/>
      <c r="O5" s="336"/>
      <c r="P5" s="264" t="s">
        <v>15</v>
      </c>
      <c r="Q5" s="265"/>
      <c r="R5" s="308"/>
      <c r="S5" s="299" t="s">
        <v>16</v>
      </c>
      <c r="T5" s="293" t="s">
        <v>17</v>
      </c>
      <c r="U5" s="293" t="s">
        <v>18</v>
      </c>
      <c r="V5" s="299" t="s">
        <v>19</v>
      </c>
      <c r="W5" s="299" t="s">
        <v>20</v>
      </c>
      <c r="X5" s="260" t="s">
        <v>21</v>
      </c>
      <c r="Y5" s="261"/>
      <c r="Z5" s="301"/>
      <c r="AA5" s="293" t="s">
        <v>22</v>
      </c>
      <c r="AB5" s="293" t="s">
        <v>23</v>
      </c>
      <c r="AC5" s="293" t="s">
        <v>24</v>
      </c>
      <c r="AD5" s="293" t="s">
        <v>25</v>
      </c>
      <c r="AE5" s="293" t="s">
        <v>26</v>
      </c>
      <c r="AF5" s="293" t="s">
        <v>27</v>
      </c>
      <c r="AG5" s="295" t="s">
        <v>28</v>
      </c>
      <c r="AH5" s="2"/>
      <c r="AI5" s="9"/>
      <c r="AJ5" s="9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s="3" customFormat="1" ht="50.25" thickBot="1">
      <c r="A6" s="1"/>
      <c r="B6" s="273"/>
      <c r="C6" s="10" t="s">
        <v>29</v>
      </c>
      <c r="D6" s="11" t="s">
        <v>30</v>
      </c>
      <c r="E6" s="12" t="s">
        <v>31</v>
      </c>
      <c r="F6" s="13" t="s">
        <v>32</v>
      </c>
      <c r="G6" s="333"/>
      <c r="H6" s="348"/>
      <c r="I6" s="333"/>
      <c r="J6" s="335"/>
      <c r="K6" s="259"/>
      <c r="L6" s="14" t="s">
        <v>33</v>
      </c>
      <c r="M6" s="15" t="s">
        <v>34</v>
      </c>
      <c r="N6" s="16" t="s">
        <v>35</v>
      </c>
      <c r="O6" s="17" t="s">
        <v>36</v>
      </c>
      <c r="P6" s="18" t="s">
        <v>37</v>
      </c>
      <c r="Q6" s="19" t="s">
        <v>38</v>
      </c>
      <c r="R6" s="17" t="s">
        <v>39</v>
      </c>
      <c r="S6" s="300"/>
      <c r="T6" s="294"/>
      <c r="U6" s="294"/>
      <c r="V6" s="300"/>
      <c r="W6" s="300"/>
      <c r="X6" s="20" t="s">
        <v>40</v>
      </c>
      <c r="Y6" s="21" t="s">
        <v>41</v>
      </c>
      <c r="Z6" s="22" t="s">
        <v>42</v>
      </c>
      <c r="AA6" s="294"/>
      <c r="AB6" s="294"/>
      <c r="AC6" s="294"/>
      <c r="AD6" s="294"/>
      <c r="AE6" s="294"/>
      <c r="AF6" s="294"/>
      <c r="AG6" s="296"/>
      <c r="AH6" s="2"/>
      <c r="AI6" s="9"/>
      <c r="AJ6" s="9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1.25">
      <c r="A7" s="23"/>
      <c r="B7" s="24" t="s">
        <v>43</v>
      </c>
      <c r="C7" s="25">
        <v>99959783.370000005</v>
      </c>
      <c r="D7" s="26">
        <v>54798931.490000002</v>
      </c>
      <c r="E7" s="26">
        <v>1502285.14</v>
      </c>
      <c r="F7" s="26">
        <f>C7+D7+E7</f>
        <v>156261000</v>
      </c>
      <c r="G7" s="27">
        <v>0</v>
      </c>
      <c r="H7" s="28"/>
      <c r="I7" s="27">
        <v>0</v>
      </c>
      <c r="J7" s="27">
        <v>1200000</v>
      </c>
      <c r="K7" s="29">
        <f>F7+G7+I7+J7</f>
        <v>157461000</v>
      </c>
      <c r="L7" s="30">
        <v>9599992.9399999995</v>
      </c>
      <c r="M7" s="27">
        <v>6552615.3300000001</v>
      </c>
      <c r="N7" s="31">
        <v>15152581.73</v>
      </c>
      <c r="O7" s="32">
        <f>L7+M7+N7</f>
        <v>31305190</v>
      </c>
      <c r="P7" s="33">
        <v>3399960</v>
      </c>
      <c r="Q7" s="29">
        <v>242720</v>
      </c>
      <c r="R7" s="34">
        <f>P7+Q7</f>
        <v>3642680</v>
      </c>
      <c r="S7" s="34">
        <f t="shared" ref="S7:S12" si="0">O7+R7</f>
        <v>34947870</v>
      </c>
      <c r="T7" s="33">
        <v>46800000</v>
      </c>
      <c r="U7" s="26">
        <v>0</v>
      </c>
      <c r="V7" s="34">
        <f t="shared" ref="V7:V12" si="1">T7+U7</f>
        <v>46800000</v>
      </c>
      <c r="W7" s="34">
        <v>1884410</v>
      </c>
      <c r="X7" s="33">
        <v>213960</v>
      </c>
      <c r="Y7" s="35">
        <v>82550</v>
      </c>
      <c r="Z7" s="36">
        <f>X7+Y7</f>
        <v>296510</v>
      </c>
      <c r="AA7" s="34">
        <v>44840</v>
      </c>
      <c r="AB7" s="34">
        <v>0</v>
      </c>
      <c r="AC7" s="34">
        <v>0</v>
      </c>
      <c r="AD7" s="34">
        <v>0</v>
      </c>
      <c r="AE7" s="34">
        <v>25140</v>
      </c>
      <c r="AF7" s="34">
        <v>0</v>
      </c>
      <c r="AG7" s="34">
        <f>Z7+AA7+AB7+AC7+AD7+AE7+AF7</f>
        <v>366490</v>
      </c>
      <c r="AI7" s="38"/>
      <c r="AJ7" s="38"/>
    </row>
    <row r="8" spans="1:60" s="37" customFormat="1" ht="11.25">
      <c r="A8" s="40"/>
      <c r="B8" s="41" t="s">
        <v>44</v>
      </c>
      <c r="C8" s="42">
        <v>0</v>
      </c>
      <c r="D8" s="43">
        <v>0</v>
      </c>
      <c r="E8" s="43">
        <v>0</v>
      </c>
      <c r="F8" s="43">
        <f t="shared" ref="F8:F47" si="2">C8+D8+E8</f>
        <v>0</v>
      </c>
      <c r="G8" s="43">
        <v>0</v>
      </c>
      <c r="H8" s="44"/>
      <c r="I8" s="43">
        <v>0</v>
      </c>
      <c r="J8" s="43">
        <v>0</v>
      </c>
      <c r="K8" s="45">
        <f t="shared" ref="K8:K47" si="3">F8+G8+I8+J8</f>
        <v>0</v>
      </c>
      <c r="L8" s="46">
        <v>0</v>
      </c>
      <c r="M8" s="43">
        <v>0</v>
      </c>
      <c r="N8" s="45">
        <v>0</v>
      </c>
      <c r="O8" s="47">
        <f>L8+M8+N8</f>
        <v>0</v>
      </c>
      <c r="P8" s="46">
        <v>0</v>
      </c>
      <c r="Q8" s="45">
        <v>0</v>
      </c>
      <c r="R8" s="47">
        <f>P8+Q8</f>
        <v>0</v>
      </c>
      <c r="S8" s="47">
        <f t="shared" si="0"/>
        <v>0</v>
      </c>
      <c r="T8" s="46">
        <v>0</v>
      </c>
      <c r="U8" s="43">
        <v>6941199.9999999991</v>
      </c>
      <c r="V8" s="47">
        <f t="shared" si="1"/>
        <v>6941199.9999999991</v>
      </c>
      <c r="W8" s="47">
        <v>0</v>
      </c>
      <c r="X8" s="46">
        <v>0</v>
      </c>
      <c r="Y8" s="48">
        <v>0</v>
      </c>
      <c r="Z8" s="49">
        <f>X8+Y8</f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f t="shared" ref="AG8:AG47" si="4">Z8+AA8+AB8+AC8+AD8+AE8+AF8</f>
        <v>0</v>
      </c>
      <c r="AI8" s="38"/>
      <c r="AJ8" s="38"/>
    </row>
    <row r="9" spans="1:60" ht="11.25">
      <c r="A9" s="23"/>
      <c r="B9" s="50" t="s">
        <v>45</v>
      </c>
      <c r="C9" s="42">
        <v>0</v>
      </c>
      <c r="D9" s="43">
        <v>0</v>
      </c>
      <c r="E9" s="43">
        <v>0</v>
      </c>
      <c r="F9" s="43">
        <f t="shared" si="2"/>
        <v>0</v>
      </c>
      <c r="G9" s="43">
        <v>0</v>
      </c>
      <c r="H9" s="44"/>
      <c r="I9" s="43">
        <v>0</v>
      </c>
      <c r="J9" s="43">
        <v>0</v>
      </c>
      <c r="K9" s="45">
        <f t="shared" si="3"/>
        <v>0</v>
      </c>
      <c r="L9" s="46">
        <v>0</v>
      </c>
      <c r="M9" s="43">
        <v>0</v>
      </c>
      <c r="N9" s="45">
        <v>0</v>
      </c>
      <c r="O9" s="47">
        <f t="shared" ref="O9:O47" si="5">L9+M9+N9</f>
        <v>0</v>
      </c>
      <c r="P9" s="46">
        <v>0</v>
      </c>
      <c r="Q9" s="45">
        <v>0</v>
      </c>
      <c r="R9" s="47">
        <f t="shared" ref="R9:R47" si="6">P9+Q9</f>
        <v>0</v>
      </c>
      <c r="S9" s="47">
        <f t="shared" si="0"/>
        <v>0</v>
      </c>
      <c r="T9" s="46">
        <v>0</v>
      </c>
      <c r="U9" s="43">
        <v>0</v>
      </c>
      <c r="V9" s="47">
        <f t="shared" si="1"/>
        <v>0</v>
      </c>
      <c r="W9" s="47">
        <v>0</v>
      </c>
      <c r="X9" s="46">
        <v>0</v>
      </c>
      <c r="Y9" s="48">
        <v>0</v>
      </c>
      <c r="Z9" s="49">
        <f t="shared" ref="Z9:Z47" si="7">X9+Y9</f>
        <v>0</v>
      </c>
      <c r="AA9" s="47">
        <v>0</v>
      </c>
      <c r="AB9" s="47">
        <v>0</v>
      </c>
      <c r="AC9" s="47">
        <v>0</v>
      </c>
      <c r="AD9" s="47">
        <v>0</v>
      </c>
      <c r="AE9" s="51">
        <v>-385.2</v>
      </c>
      <c r="AF9" s="47">
        <v>0</v>
      </c>
      <c r="AG9" s="51">
        <f t="shared" si="4"/>
        <v>-385.2</v>
      </c>
      <c r="AI9" s="38"/>
      <c r="AJ9" s="38"/>
    </row>
    <row r="10" spans="1:60" s="64" customFormat="1" ht="11.25">
      <c r="A10" s="52"/>
      <c r="B10" s="53" t="s">
        <v>46</v>
      </c>
      <c r="C10" s="54">
        <v>0</v>
      </c>
      <c r="D10" s="55">
        <v>0</v>
      </c>
      <c r="E10" s="55">
        <v>0</v>
      </c>
      <c r="F10" s="43">
        <f t="shared" si="2"/>
        <v>0</v>
      </c>
      <c r="G10" s="55">
        <v>0</v>
      </c>
      <c r="H10" s="56"/>
      <c r="I10" s="55">
        <v>0</v>
      </c>
      <c r="J10" s="55">
        <v>0</v>
      </c>
      <c r="K10" s="45">
        <f t="shared" si="3"/>
        <v>0</v>
      </c>
      <c r="L10" s="57">
        <v>0</v>
      </c>
      <c r="M10" s="55">
        <v>0</v>
      </c>
      <c r="N10" s="58">
        <v>0</v>
      </c>
      <c r="O10" s="59">
        <f t="shared" si="5"/>
        <v>0</v>
      </c>
      <c r="P10" s="57">
        <v>0</v>
      </c>
      <c r="Q10" s="58">
        <v>0</v>
      </c>
      <c r="R10" s="59">
        <f t="shared" si="6"/>
        <v>0</v>
      </c>
      <c r="S10" s="59">
        <f t="shared" si="0"/>
        <v>0</v>
      </c>
      <c r="T10" s="57">
        <v>0</v>
      </c>
      <c r="U10" s="55">
        <v>0</v>
      </c>
      <c r="V10" s="47">
        <f t="shared" si="1"/>
        <v>0</v>
      </c>
      <c r="W10" s="59">
        <v>0</v>
      </c>
      <c r="X10" s="57">
        <v>0</v>
      </c>
      <c r="Y10" s="60">
        <v>0</v>
      </c>
      <c r="Z10" s="61">
        <f t="shared" si="7"/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385.2</v>
      </c>
      <c r="AF10" s="59">
        <v>0</v>
      </c>
      <c r="AG10" s="59">
        <f t="shared" si="4"/>
        <v>385.2</v>
      </c>
      <c r="AH10" s="62"/>
      <c r="AI10" s="63"/>
      <c r="AJ10" s="63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s="37" customFormat="1" ht="11.25">
      <c r="A11" s="40"/>
      <c r="B11" s="41" t="s">
        <v>47</v>
      </c>
      <c r="C11" s="42">
        <v>-5983631.3899999997</v>
      </c>
      <c r="D11" s="43">
        <v>-441278.66</v>
      </c>
      <c r="E11" s="43">
        <v>-140889.95000000001</v>
      </c>
      <c r="F11" s="43">
        <f t="shared" si="2"/>
        <v>-6565800</v>
      </c>
      <c r="G11" s="43">
        <v>83290999.999999985</v>
      </c>
      <c r="H11" s="44"/>
      <c r="I11" s="43">
        <v>0</v>
      </c>
      <c r="J11" s="43">
        <v>-49000</v>
      </c>
      <c r="K11" s="45">
        <f t="shared" si="3"/>
        <v>76676199.999999985</v>
      </c>
      <c r="L11" s="46">
        <v>0</v>
      </c>
      <c r="M11" s="43">
        <v>0</v>
      </c>
      <c r="N11" s="45">
        <v>0</v>
      </c>
      <c r="O11" s="47">
        <f t="shared" si="5"/>
        <v>0</v>
      </c>
      <c r="P11" s="46">
        <v>0</v>
      </c>
      <c r="Q11" s="45">
        <v>0</v>
      </c>
      <c r="R11" s="47">
        <f t="shared" si="6"/>
        <v>0</v>
      </c>
      <c r="S11" s="47">
        <f t="shared" si="0"/>
        <v>0</v>
      </c>
      <c r="T11" s="46">
        <v>0</v>
      </c>
      <c r="U11" s="43">
        <v>1969579.9999999823</v>
      </c>
      <c r="V11" s="47">
        <f t="shared" si="1"/>
        <v>1969579.9999999823</v>
      </c>
      <c r="W11" s="47">
        <v>0</v>
      </c>
      <c r="X11" s="46">
        <v>0</v>
      </c>
      <c r="Y11" s="48">
        <v>0</v>
      </c>
      <c r="Z11" s="49">
        <f t="shared" si="7"/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f t="shared" si="4"/>
        <v>0</v>
      </c>
      <c r="AI11" s="38"/>
      <c r="AJ11" s="38"/>
    </row>
    <row r="12" spans="1:60" s="37" customFormat="1" thickBot="1">
      <c r="A12" s="40"/>
      <c r="B12" s="65" t="s">
        <v>48</v>
      </c>
      <c r="C12" s="66">
        <v>3400773.31</v>
      </c>
      <c r="D12" s="67">
        <v>-3390642.3000000045</v>
      </c>
      <c r="E12" s="67">
        <v>-10131.01</v>
      </c>
      <c r="F12" s="68">
        <f t="shared" si="2"/>
        <v>-4.4146872824057937E-9</v>
      </c>
      <c r="G12" s="68">
        <v>0</v>
      </c>
      <c r="H12" s="69"/>
      <c r="I12" s="68">
        <v>0</v>
      </c>
      <c r="J12" s="67">
        <v>-72819.070000000007</v>
      </c>
      <c r="K12" s="70">
        <f t="shared" si="3"/>
        <v>-72819.070000004416</v>
      </c>
      <c r="L12" s="71">
        <v>1060378.25</v>
      </c>
      <c r="M12" s="72">
        <v>617274.06999999995</v>
      </c>
      <c r="N12" s="73">
        <v>-1677652.32</v>
      </c>
      <c r="O12" s="74">
        <f t="shared" si="5"/>
        <v>0</v>
      </c>
      <c r="P12" s="71">
        <v>0</v>
      </c>
      <c r="Q12" s="73">
        <v>-52760</v>
      </c>
      <c r="R12" s="75">
        <f t="shared" si="6"/>
        <v>-52760</v>
      </c>
      <c r="S12" s="75">
        <f t="shared" si="0"/>
        <v>-52760</v>
      </c>
      <c r="T12" s="71">
        <v>0</v>
      </c>
      <c r="U12" s="76">
        <v>-2258889.48</v>
      </c>
      <c r="V12" s="74">
        <f t="shared" si="1"/>
        <v>-2258889.48</v>
      </c>
      <c r="W12" s="74">
        <v>0</v>
      </c>
      <c r="X12" s="71">
        <v>0</v>
      </c>
      <c r="Y12" s="77">
        <v>0</v>
      </c>
      <c r="Z12" s="78">
        <f t="shared" si="7"/>
        <v>0</v>
      </c>
      <c r="AA12" s="74">
        <v>0</v>
      </c>
      <c r="AB12" s="74">
        <v>0</v>
      </c>
      <c r="AC12" s="74">
        <v>0</v>
      </c>
      <c r="AD12" s="74">
        <v>0</v>
      </c>
      <c r="AE12" s="75">
        <v>-6929.32</v>
      </c>
      <c r="AF12" s="74">
        <v>0</v>
      </c>
      <c r="AG12" s="75">
        <f t="shared" si="4"/>
        <v>-6929.32</v>
      </c>
      <c r="AI12" s="38"/>
      <c r="AJ12" s="38"/>
    </row>
    <row r="13" spans="1:60" s="37" customFormat="1" thickBot="1">
      <c r="A13" s="40"/>
      <c r="B13" s="79" t="s">
        <v>49</v>
      </c>
      <c r="C13" s="80">
        <f>SUM(C7:C12)</f>
        <v>97376925.290000007</v>
      </c>
      <c r="D13" s="81">
        <f>SUM(D7:D12)</f>
        <v>50967010.530000001</v>
      </c>
      <c r="E13" s="81">
        <f>SUM(E7:E12)</f>
        <v>1351264.18</v>
      </c>
      <c r="F13" s="81">
        <f t="shared" si="2"/>
        <v>149695200</v>
      </c>
      <c r="G13" s="81">
        <f>SUM(G7:G12)</f>
        <v>83290999.999999985</v>
      </c>
      <c r="H13" s="82"/>
      <c r="I13" s="81">
        <f t="shared" ref="I13:AG13" si="8">SUM(I7:I12)</f>
        <v>0</v>
      </c>
      <c r="J13" s="81">
        <f t="shared" si="8"/>
        <v>1078180.93</v>
      </c>
      <c r="K13" s="83">
        <f t="shared" si="3"/>
        <v>234064380.93000001</v>
      </c>
      <c r="L13" s="84">
        <f t="shared" ref="L13:S13" si="9">SUM(L7:L12)</f>
        <v>10660371.189999999</v>
      </c>
      <c r="M13" s="81">
        <f t="shared" si="9"/>
        <v>7169889.4000000004</v>
      </c>
      <c r="N13" s="83">
        <f t="shared" si="9"/>
        <v>13474929.41</v>
      </c>
      <c r="O13" s="85">
        <f t="shared" si="9"/>
        <v>31305190</v>
      </c>
      <c r="P13" s="84">
        <f t="shared" si="9"/>
        <v>3399960</v>
      </c>
      <c r="Q13" s="83">
        <f t="shared" si="9"/>
        <v>189960</v>
      </c>
      <c r="R13" s="85">
        <f t="shared" si="9"/>
        <v>3589920</v>
      </c>
      <c r="S13" s="85">
        <f t="shared" si="9"/>
        <v>34895110</v>
      </c>
      <c r="T13" s="84">
        <f t="shared" si="8"/>
        <v>46800000</v>
      </c>
      <c r="U13" s="81">
        <f t="shared" si="8"/>
        <v>6651890.5199999809</v>
      </c>
      <c r="V13" s="85">
        <f t="shared" si="8"/>
        <v>53451890.519999988</v>
      </c>
      <c r="W13" s="85">
        <f t="shared" si="8"/>
        <v>1884410</v>
      </c>
      <c r="X13" s="84">
        <f t="shared" si="8"/>
        <v>213960</v>
      </c>
      <c r="Y13" s="86">
        <f t="shared" si="8"/>
        <v>82550</v>
      </c>
      <c r="Z13" s="87">
        <f t="shared" si="8"/>
        <v>296510</v>
      </c>
      <c r="AA13" s="85">
        <f t="shared" si="8"/>
        <v>44840</v>
      </c>
      <c r="AB13" s="85">
        <f t="shared" si="8"/>
        <v>0</v>
      </c>
      <c r="AC13" s="85">
        <f t="shared" si="8"/>
        <v>0</v>
      </c>
      <c r="AD13" s="85">
        <f t="shared" si="8"/>
        <v>0</v>
      </c>
      <c r="AE13" s="85">
        <f t="shared" si="8"/>
        <v>18210.68</v>
      </c>
      <c r="AF13" s="85">
        <f t="shared" si="8"/>
        <v>0</v>
      </c>
      <c r="AG13" s="85">
        <f t="shared" si="8"/>
        <v>359560.68</v>
      </c>
      <c r="AI13" s="38"/>
      <c r="AJ13" s="38"/>
    </row>
    <row r="14" spans="1:60" s="37" customFormat="1" ht="11.25">
      <c r="A14" s="40"/>
      <c r="B14" s="88" t="s">
        <v>47</v>
      </c>
      <c r="C14" s="25">
        <v>93976151.978032902</v>
      </c>
      <c r="D14" s="26">
        <v>54357652.828762323</v>
      </c>
      <c r="E14" s="26">
        <v>1361395.1932053054</v>
      </c>
      <c r="F14" s="26">
        <f t="shared" si="2"/>
        <v>149695200.00000054</v>
      </c>
      <c r="G14" s="26">
        <v>0</v>
      </c>
      <c r="H14" s="89"/>
      <c r="I14" s="26">
        <v>0</v>
      </c>
      <c r="J14" s="26">
        <v>1151090</v>
      </c>
      <c r="K14" s="29">
        <f t="shared" si="3"/>
        <v>150846290.00000054</v>
      </c>
      <c r="L14" s="25">
        <v>3452433.04</v>
      </c>
      <c r="M14" s="26">
        <v>2344800.4300000002</v>
      </c>
      <c r="N14" s="29">
        <v>5418909.8600000003</v>
      </c>
      <c r="O14" s="36">
        <f t="shared" si="5"/>
        <v>11216143.330000002</v>
      </c>
      <c r="P14" s="25">
        <v>1101526.9799999967</v>
      </c>
      <c r="Q14" s="26">
        <v>57449.999999999818</v>
      </c>
      <c r="R14" s="29">
        <f t="shared" si="6"/>
        <v>1158976.9799999965</v>
      </c>
      <c r="S14" s="33">
        <f t="shared" ref="S14:S24" si="10">O14+R14</f>
        <v>12375120.309999999</v>
      </c>
      <c r="T14" s="26">
        <v>15196666.666666631</v>
      </c>
      <c r="U14" s="26">
        <v>1121763.3333333351</v>
      </c>
      <c r="V14" s="29">
        <f t="shared" ref="V14:V24" si="11">T14+U14</f>
        <v>16318429.999999966</v>
      </c>
      <c r="W14" s="34">
        <v>621860.00000000023</v>
      </c>
      <c r="X14" s="33">
        <v>71320</v>
      </c>
      <c r="Y14" s="29">
        <v>27516.67</v>
      </c>
      <c r="Z14" s="34">
        <f t="shared" si="7"/>
        <v>98836.67</v>
      </c>
      <c r="AA14" s="34">
        <v>14946.67</v>
      </c>
      <c r="AB14" s="34">
        <v>0</v>
      </c>
      <c r="AC14" s="34">
        <v>0</v>
      </c>
      <c r="AD14" s="34">
        <v>0</v>
      </c>
      <c r="AE14" s="34">
        <v>8380</v>
      </c>
      <c r="AF14" s="34">
        <v>0</v>
      </c>
      <c r="AG14" s="34">
        <f t="shared" si="4"/>
        <v>122163.34</v>
      </c>
      <c r="AI14" s="38"/>
      <c r="AJ14" s="38"/>
    </row>
    <row r="15" spans="1:60" s="37" customFormat="1" ht="11.25">
      <c r="A15" s="40"/>
      <c r="B15" s="90" t="s">
        <v>48</v>
      </c>
      <c r="C15" s="42">
        <v>0</v>
      </c>
      <c r="D15" s="43">
        <v>0</v>
      </c>
      <c r="E15" s="43">
        <v>0</v>
      </c>
      <c r="F15" s="43">
        <f t="shared" si="2"/>
        <v>0</v>
      </c>
      <c r="G15" s="43">
        <v>25329999.999999937</v>
      </c>
      <c r="H15" s="44"/>
      <c r="I15" s="43">
        <v>0</v>
      </c>
      <c r="J15" s="91">
        <v>72819.070000000007</v>
      </c>
      <c r="K15" s="92">
        <f t="shared" si="3"/>
        <v>25402819.069999937</v>
      </c>
      <c r="L15" s="42">
        <v>0</v>
      </c>
      <c r="M15" s="43">
        <v>0</v>
      </c>
      <c r="N15" s="45">
        <v>0</v>
      </c>
      <c r="O15" s="49">
        <f t="shared" si="5"/>
        <v>0</v>
      </c>
      <c r="P15" s="42">
        <v>0</v>
      </c>
      <c r="Q15" s="91">
        <v>52760</v>
      </c>
      <c r="R15" s="92">
        <f t="shared" si="6"/>
        <v>52760</v>
      </c>
      <c r="S15" s="93">
        <f t="shared" si="10"/>
        <v>52760</v>
      </c>
      <c r="T15" s="43">
        <v>0</v>
      </c>
      <c r="U15" s="91">
        <v>2258889.48</v>
      </c>
      <c r="V15" s="45">
        <f t="shared" si="11"/>
        <v>2258889.48</v>
      </c>
      <c r="W15" s="47">
        <v>0</v>
      </c>
      <c r="X15" s="46">
        <v>0</v>
      </c>
      <c r="Y15" s="45">
        <v>0</v>
      </c>
      <c r="Z15" s="47">
        <f t="shared" si="7"/>
        <v>0</v>
      </c>
      <c r="AA15" s="47">
        <v>0</v>
      </c>
      <c r="AB15" s="47">
        <v>0</v>
      </c>
      <c r="AC15" s="47">
        <v>0</v>
      </c>
      <c r="AD15" s="47">
        <v>0</v>
      </c>
      <c r="AE15" s="51">
        <f>-AE12</f>
        <v>6929.32</v>
      </c>
      <c r="AF15" s="47">
        <f>-AF12</f>
        <v>0</v>
      </c>
      <c r="AG15" s="47">
        <f t="shared" si="4"/>
        <v>6929.32</v>
      </c>
      <c r="AI15" s="38"/>
      <c r="AJ15" s="38"/>
    </row>
    <row r="16" spans="1:60" s="37" customFormat="1" ht="11.25">
      <c r="A16" s="40"/>
      <c r="B16" s="90" t="s">
        <v>50</v>
      </c>
      <c r="C16" s="42">
        <v>0</v>
      </c>
      <c r="D16" s="43">
        <v>0</v>
      </c>
      <c r="E16" s="43">
        <v>0</v>
      </c>
      <c r="F16" s="43">
        <f t="shared" si="2"/>
        <v>0</v>
      </c>
      <c r="G16" s="43">
        <v>0</v>
      </c>
      <c r="H16" s="44"/>
      <c r="I16" s="43">
        <v>0</v>
      </c>
      <c r="J16" s="43">
        <v>0</v>
      </c>
      <c r="K16" s="45">
        <f t="shared" si="3"/>
        <v>0</v>
      </c>
      <c r="L16" s="42">
        <v>7023463.75</v>
      </c>
      <c r="M16" s="43">
        <v>4701016.2699999996</v>
      </c>
      <c r="N16" s="45">
        <v>10707806.65</v>
      </c>
      <c r="O16" s="49">
        <f t="shared" si="5"/>
        <v>22432286.670000002</v>
      </c>
      <c r="P16" s="42">
        <v>2203053.0199999982</v>
      </c>
      <c r="Q16" s="43">
        <v>114899.99999999875</v>
      </c>
      <c r="R16" s="45">
        <f t="shared" si="6"/>
        <v>2317953.0199999968</v>
      </c>
      <c r="S16" s="46">
        <f t="shared" si="10"/>
        <v>24750239.689999998</v>
      </c>
      <c r="T16" s="43">
        <v>30393333.333333354</v>
      </c>
      <c r="U16" s="43">
        <v>2243526.6666666688</v>
      </c>
      <c r="V16" s="45">
        <f t="shared" si="11"/>
        <v>32636860.000000022</v>
      </c>
      <c r="W16" s="47">
        <v>1243720.0000000021</v>
      </c>
      <c r="X16" s="46">
        <v>142639.99999999965</v>
      </c>
      <c r="Y16" s="45">
        <v>55033.33</v>
      </c>
      <c r="Z16" s="47">
        <f t="shared" si="7"/>
        <v>197673.32999999967</v>
      </c>
      <c r="AA16" s="47">
        <v>29893.33</v>
      </c>
      <c r="AB16" s="47">
        <v>0</v>
      </c>
      <c r="AC16" s="47">
        <v>0</v>
      </c>
      <c r="AD16" s="47">
        <v>0</v>
      </c>
      <c r="AE16" s="47">
        <v>16759.999999999989</v>
      </c>
      <c r="AF16" s="47">
        <v>0</v>
      </c>
      <c r="AG16" s="47">
        <f t="shared" si="4"/>
        <v>244326.65999999968</v>
      </c>
      <c r="AI16" s="38"/>
      <c r="AJ16" s="38"/>
    </row>
    <row r="17" spans="1:36" s="37" customFormat="1" ht="11.25">
      <c r="A17" s="40"/>
      <c r="B17" s="90" t="s">
        <v>51</v>
      </c>
      <c r="C17" s="42">
        <v>0</v>
      </c>
      <c r="D17" s="43">
        <v>0</v>
      </c>
      <c r="E17" s="43">
        <v>0</v>
      </c>
      <c r="F17" s="43">
        <f t="shared" si="2"/>
        <v>0</v>
      </c>
      <c r="G17" s="43">
        <v>45843000.000000075</v>
      </c>
      <c r="H17" s="44"/>
      <c r="I17" s="43">
        <v>0</v>
      </c>
      <c r="J17" s="43">
        <v>0</v>
      </c>
      <c r="K17" s="45">
        <f t="shared" si="3"/>
        <v>45843000.000000075</v>
      </c>
      <c r="L17" s="42">
        <v>0</v>
      </c>
      <c r="M17" s="43">
        <v>0</v>
      </c>
      <c r="N17" s="45">
        <v>0</v>
      </c>
      <c r="O17" s="49">
        <f t="shared" si="5"/>
        <v>0</v>
      </c>
      <c r="P17" s="42">
        <v>0</v>
      </c>
      <c r="Q17" s="43">
        <v>0</v>
      </c>
      <c r="R17" s="45">
        <f t="shared" si="6"/>
        <v>0</v>
      </c>
      <c r="S17" s="46">
        <f t="shared" si="10"/>
        <v>0</v>
      </c>
      <c r="T17" s="43">
        <v>0</v>
      </c>
      <c r="U17" s="43">
        <v>0</v>
      </c>
      <c r="V17" s="45">
        <f t="shared" si="11"/>
        <v>0</v>
      </c>
      <c r="W17" s="47">
        <v>0</v>
      </c>
      <c r="X17" s="46">
        <v>0</v>
      </c>
      <c r="Y17" s="45">
        <v>0</v>
      </c>
      <c r="Z17" s="47">
        <f t="shared" si="7"/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f t="shared" si="4"/>
        <v>0</v>
      </c>
      <c r="AI17" s="38"/>
      <c r="AJ17" s="38"/>
    </row>
    <row r="18" spans="1:36" s="37" customFormat="1" ht="11.25">
      <c r="A18" s="40"/>
      <c r="B18" s="90" t="s">
        <v>52</v>
      </c>
      <c r="C18" s="42">
        <v>0</v>
      </c>
      <c r="D18" s="43">
        <v>0</v>
      </c>
      <c r="E18" s="43">
        <v>0</v>
      </c>
      <c r="F18" s="43">
        <f t="shared" si="2"/>
        <v>0</v>
      </c>
      <c r="G18" s="43">
        <v>0</v>
      </c>
      <c r="H18" s="44"/>
      <c r="I18" s="43">
        <v>0</v>
      </c>
      <c r="J18" s="43">
        <v>0</v>
      </c>
      <c r="K18" s="45">
        <f t="shared" si="3"/>
        <v>0</v>
      </c>
      <c r="L18" s="42">
        <v>0</v>
      </c>
      <c r="M18" s="43">
        <v>0</v>
      </c>
      <c r="N18" s="45">
        <v>0</v>
      </c>
      <c r="O18" s="49">
        <f t="shared" si="5"/>
        <v>0</v>
      </c>
      <c r="P18" s="42">
        <v>0</v>
      </c>
      <c r="Q18" s="43">
        <v>0</v>
      </c>
      <c r="R18" s="45">
        <f t="shared" si="6"/>
        <v>0</v>
      </c>
      <c r="S18" s="46">
        <f t="shared" si="10"/>
        <v>0</v>
      </c>
      <c r="T18" s="43">
        <v>0</v>
      </c>
      <c r="U18" s="91">
        <v>-1155932</v>
      </c>
      <c r="V18" s="45">
        <f t="shared" si="11"/>
        <v>-1155932</v>
      </c>
      <c r="W18" s="47">
        <v>0</v>
      </c>
      <c r="X18" s="46">
        <v>0</v>
      </c>
      <c r="Y18" s="45">
        <v>0</v>
      </c>
      <c r="Z18" s="47">
        <f t="shared" si="7"/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f t="shared" si="4"/>
        <v>0</v>
      </c>
      <c r="AI18" s="38"/>
      <c r="AJ18" s="38"/>
    </row>
    <row r="19" spans="1:36" s="37" customFormat="1" ht="11.25">
      <c r="A19" s="40"/>
      <c r="B19" s="90" t="s">
        <v>53</v>
      </c>
      <c r="C19" s="42">
        <v>0</v>
      </c>
      <c r="D19" s="43">
        <v>0</v>
      </c>
      <c r="E19" s="43">
        <v>0</v>
      </c>
      <c r="F19" s="43">
        <f t="shared" si="2"/>
        <v>0</v>
      </c>
      <c r="G19" s="43">
        <v>0</v>
      </c>
      <c r="H19" s="44"/>
      <c r="I19" s="43">
        <v>0</v>
      </c>
      <c r="J19" s="43">
        <v>0</v>
      </c>
      <c r="K19" s="45">
        <f t="shared" si="3"/>
        <v>0</v>
      </c>
      <c r="L19" s="42">
        <v>0</v>
      </c>
      <c r="M19" s="43">
        <v>0</v>
      </c>
      <c r="N19" s="45">
        <v>0</v>
      </c>
      <c r="O19" s="49">
        <f t="shared" si="5"/>
        <v>0</v>
      </c>
      <c r="P19" s="42">
        <v>0</v>
      </c>
      <c r="Q19" s="43">
        <v>0</v>
      </c>
      <c r="R19" s="45">
        <f t="shared" si="6"/>
        <v>0</v>
      </c>
      <c r="S19" s="46">
        <f t="shared" si="10"/>
        <v>0</v>
      </c>
      <c r="T19" s="43">
        <v>0</v>
      </c>
      <c r="U19" s="43">
        <v>0</v>
      </c>
      <c r="V19" s="45">
        <f t="shared" si="11"/>
        <v>0</v>
      </c>
      <c r="W19" s="47">
        <v>0</v>
      </c>
      <c r="X19" s="46">
        <v>137870</v>
      </c>
      <c r="Y19" s="45">
        <v>11520</v>
      </c>
      <c r="Z19" s="47">
        <f t="shared" si="7"/>
        <v>149390</v>
      </c>
      <c r="AA19" s="47">
        <v>32580</v>
      </c>
      <c r="AB19" s="47">
        <v>0</v>
      </c>
      <c r="AC19" s="47">
        <v>78210</v>
      </c>
      <c r="AD19" s="47">
        <v>0</v>
      </c>
      <c r="AE19" s="47">
        <v>0</v>
      </c>
      <c r="AF19" s="47">
        <v>0</v>
      </c>
      <c r="AG19" s="47">
        <f t="shared" si="4"/>
        <v>260180</v>
      </c>
      <c r="AI19" s="38"/>
      <c r="AJ19" s="38"/>
    </row>
    <row r="20" spans="1:36" s="37" customFormat="1" ht="11.25">
      <c r="A20" s="40"/>
      <c r="B20" s="90" t="s">
        <v>54</v>
      </c>
      <c r="C20" s="42">
        <v>0</v>
      </c>
      <c r="D20" s="43">
        <v>0</v>
      </c>
      <c r="E20" s="43">
        <v>0</v>
      </c>
      <c r="F20" s="43">
        <f t="shared" si="2"/>
        <v>0</v>
      </c>
      <c r="G20" s="43">
        <v>173339000</v>
      </c>
      <c r="H20" s="44"/>
      <c r="I20" s="43">
        <v>0</v>
      </c>
      <c r="J20" s="43">
        <v>0</v>
      </c>
      <c r="K20" s="45">
        <f t="shared" si="3"/>
        <v>173339000</v>
      </c>
      <c r="L20" s="42">
        <v>0</v>
      </c>
      <c r="M20" s="43">
        <v>0</v>
      </c>
      <c r="N20" s="45">
        <v>0</v>
      </c>
      <c r="O20" s="49">
        <f t="shared" si="5"/>
        <v>0</v>
      </c>
      <c r="P20" s="42">
        <v>0</v>
      </c>
      <c r="Q20" s="43">
        <v>0</v>
      </c>
      <c r="R20" s="45">
        <f t="shared" si="6"/>
        <v>0</v>
      </c>
      <c r="S20" s="46">
        <f t="shared" si="10"/>
        <v>0</v>
      </c>
      <c r="T20" s="43">
        <v>0</v>
      </c>
      <c r="U20" s="43">
        <v>0</v>
      </c>
      <c r="V20" s="45">
        <f t="shared" si="11"/>
        <v>0</v>
      </c>
      <c r="W20" s="47">
        <v>0</v>
      </c>
      <c r="X20" s="46">
        <v>0</v>
      </c>
      <c r="Y20" s="45">
        <v>0</v>
      </c>
      <c r="Z20" s="47">
        <f t="shared" si="7"/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f t="shared" si="4"/>
        <v>0</v>
      </c>
      <c r="AI20" s="38"/>
      <c r="AJ20" s="38"/>
    </row>
    <row r="21" spans="1:36" s="37" customFormat="1" ht="11.25">
      <c r="A21" s="40"/>
      <c r="B21" s="90" t="s">
        <v>55</v>
      </c>
      <c r="C21" s="42">
        <v>0</v>
      </c>
      <c r="D21" s="43">
        <v>0</v>
      </c>
      <c r="E21" s="43">
        <v>0</v>
      </c>
      <c r="F21" s="43">
        <f t="shared" si="2"/>
        <v>0</v>
      </c>
      <c r="G21" s="43">
        <v>0</v>
      </c>
      <c r="H21" s="44"/>
      <c r="I21" s="43">
        <v>193380</v>
      </c>
      <c r="J21" s="43">
        <v>0</v>
      </c>
      <c r="K21" s="45">
        <f t="shared" si="3"/>
        <v>193380</v>
      </c>
      <c r="L21" s="42">
        <v>0</v>
      </c>
      <c r="M21" s="43">
        <v>0</v>
      </c>
      <c r="N21" s="45">
        <v>0</v>
      </c>
      <c r="O21" s="49">
        <f t="shared" si="5"/>
        <v>0</v>
      </c>
      <c r="P21" s="42">
        <v>0</v>
      </c>
      <c r="Q21" s="43">
        <v>0</v>
      </c>
      <c r="R21" s="45">
        <f t="shared" si="6"/>
        <v>0</v>
      </c>
      <c r="S21" s="46">
        <f t="shared" si="10"/>
        <v>0</v>
      </c>
      <c r="T21" s="43">
        <v>4895000</v>
      </c>
      <c r="U21" s="43">
        <v>4146000</v>
      </c>
      <c r="V21" s="45">
        <f t="shared" si="11"/>
        <v>9041000</v>
      </c>
      <c r="W21" s="47">
        <v>0</v>
      </c>
      <c r="X21" s="46">
        <v>0</v>
      </c>
      <c r="Y21" s="45">
        <v>0</v>
      </c>
      <c r="Z21" s="47">
        <f t="shared" si="7"/>
        <v>0</v>
      </c>
      <c r="AA21" s="47">
        <v>0</v>
      </c>
      <c r="AB21" s="47">
        <v>0</v>
      </c>
      <c r="AC21" s="47">
        <v>0</v>
      </c>
      <c r="AD21" s="47">
        <v>107250</v>
      </c>
      <c r="AE21" s="47">
        <v>0</v>
      </c>
      <c r="AF21" s="47">
        <v>0</v>
      </c>
      <c r="AG21" s="47">
        <f t="shared" si="4"/>
        <v>107250</v>
      </c>
      <c r="AI21" s="38"/>
      <c r="AJ21" s="38"/>
    </row>
    <row r="22" spans="1:36" s="37" customFormat="1" ht="11.25">
      <c r="A22" s="40"/>
      <c r="B22" s="90" t="s">
        <v>56</v>
      </c>
      <c r="C22" s="94">
        <v>1306141.1519671101</v>
      </c>
      <c r="D22" s="91">
        <v>-1176856.1919671101</v>
      </c>
      <c r="E22" s="91">
        <v>-129284.96</v>
      </c>
      <c r="F22" s="43">
        <f t="shared" si="2"/>
        <v>0</v>
      </c>
      <c r="G22" s="43">
        <v>0</v>
      </c>
      <c r="H22" s="44"/>
      <c r="I22" s="43">
        <v>0</v>
      </c>
      <c r="J22" s="43">
        <v>0</v>
      </c>
      <c r="K22" s="45">
        <f t="shared" si="3"/>
        <v>0</v>
      </c>
      <c r="L22" s="42">
        <v>943101.08915299922</v>
      </c>
      <c r="M22" s="43">
        <v>-165591.18976430781</v>
      </c>
      <c r="N22" s="45">
        <v>-777509.8993886672</v>
      </c>
      <c r="O22" s="95">
        <f t="shared" si="5"/>
        <v>2.4214386940002441E-8</v>
      </c>
      <c r="P22" s="42">
        <v>0</v>
      </c>
      <c r="Q22" s="43">
        <v>0</v>
      </c>
      <c r="R22" s="45">
        <f t="shared" si="6"/>
        <v>0</v>
      </c>
      <c r="S22" s="46">
        <f t="shared" si="10"/>
        <v>2.4214386940002441E-8</v>
      </c>
      <c r="T22" s="43">
        <v>0</v>
      </c>
      <c r="U22" s="43">
        <v>0</v>
      </c>
      <c r="V22" s="45">
        <f t="shared" si="11"/>
        <v>0</v>
      </c>
      <c r="W22" s="47">
        <v>0</v>
      </c>
      <c r="X22" s="46">
        <v>0</v>
      </c>
      <c r="Y22" s="45">
        <v>0</v>
      </c>
      <c r="Z22" s="47">
        <f t="shared" si="7"/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f t="shared" si="4"/>
        <v>0</v>
      </c>
      <c r="AI22" s="38"/>
      <c r="AJ22" s="38"/>
    </row>
    <row r="23" spans="1:36" s="37" customFormat="1" ht="11.25">
      <c r="A23" s="40"/>
      <c r="B23" s="90" t="s">
        <v>57</v>
      </c>
      <c r="C23" s="42">
        <v>0</v>
      </c>
      <c r="D23" s="91">
        <v>2801799.9999994636</v>
      </c>
      <c r="E23" s="43">
        <v>0</v>
      </c>
      <c r="F23" s="43">
        <f t="shared" si="2"/>
        <v>2801799.9999994636</v>
      </c>
      <c r="G23" s="43">
        <v>0</v>
      </c>
      <c r="H23" s="44"/>
      <c r="I23" s="43">
        <v>0</v>
      </c>
      <c r="J23" s="43">
        <v>0</v>
      </c>
      <c r="K23" s="92">
        <f t="shared" si="3"/>
        <v>2801799.9999994636</v>
      </c>
      <c r="L23" s="42">
        <v>0</v>
      </c>
      <c r="M23" s="43">
        <v>0</v>
      </c>
      <c r="N23" s="45">
        <v>0</v>
      </c>
      <c r="O23" s="95">
        <f t="shared" si="5"/>
        <v>0</v>
      </c>
      <c r="P23" s="42">
        <v>0</v>
      </c>
      <c r="Q23" s="43">
        <v>0</v>
      </c>
      <c r="R23" s="45">
        <f t="shared" si="6"/>
        <v>0</v>
      </c>
      <c r="S23" s="46">
        <f t="shared" si="10"/>
        <v>0</v>
      </c>
      <c r="T23" s="43">
        <v>0</v>
      </c>
      <c r="U23" s="43">
        <v>0</v>
      </c>
      <c r="V23" s="45">
        <f t="shared" si="11"/>
        <v>0</v>
      </c>
      <c r="W23" s="47">
        <v>0</v>
      </c>
      <c r="X23" s="46">
        <v>0</v>
      </c>
      <c r="Y23" s="45">
        <v>0</v>
      </c>
      <c r="Z23" s="47">
        <f t="shared" si="7"/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f t="shared" si="4"/>
        <v>0</v>
      </c>
      <c r="AI23" s="38"/>
      <c r="AJ23" s="38"/>
    </row>
    <row r="24" spans="1:36" s="37" customFormat="1" thickBot="1">
      <c r="A24" s="40"/>
      <c r="B24" s="96" t="s">
        <v>58</v>
      </c>
      <c r="C24" s="97">
        <v>0</v>
      </c>
      <c r="D24" s="67">
        <v>-1.54</v>
      </c>
      <c r="E24" s="68">
        <v>0</v>
      </c>
      <c r="F24" s="67">
        <f t="shared" si="2"/>
        <v>-1.54</v>
      </c>
      <c r="G24" s="67">
        <v>-92239269.040000007</v>
      </c>
      <c r="H24" s="69"/>
      <c r="I24" s="67">
        <v>-29746.639999999999</v>
      </c>
      <c r="J24" s="67">
        <v>-240302.83</v>
      </c>
      <c r="K24" s="70">
        <f t="shared" si="3"/>
        <v>-92509320.050000012</v>
      </c>
      <c r="L24" s="97">
        <v>0</v>
      </c>
      <c r="M24" s="68">
        <v>0</v>
      </c>
      <c r="N24" s="98">
        <v>0</v>
      </c>
      <c r="O24" s="99">
        <f t="shared" si="5"/>
        <v>0</v>
      </c>
      <c r="P24" s="97">
        <v>0</v>
      </c>
      <c r="Q24" s="67">
        <v>-16610</v>
      </c>
      <c r="R24" s="70">
        <f t="shared" si="6"/>
        <v>-16610</v>
      </c>
      <c r="S24" s="100">
        <f t="shared" si="10"/>
        <v>-16610</v>
      </c>
      <c r="T24" s="67">
        <v>-370.34</v>
      </c>
      <c r="U24" s="68">
        <v>0</v>
      </c>
      <c r="V24" s="98">
        <f t="shared" si="11"/>
        <v>-370.34</v>
      </c>
      <c r="W24" s="101">
        <v>0</v>
      </c>
      <c r="X24" s="100">
        <v>0</v>
      </c>
      <c r="Y24" s="98">
        <v>0</v>
      </c>
      <c r="Z24" s="101">
        <f t="shared" si="7"/>
        <v>0</v>
      </c>
      <c r="AA24" s="101">
        <v>0</v>
      </c>
      <c r="AB24" s="101">
        <v>0</v>
      </c>
      <c r="AC24" s="101">
        <v>0</v>
      </c>
      <c r="AD24" s="102">
        <v>-107250</v>
      </c>
      <c r="AE24" s="102">
        <v>-12634.25</v>
      </c>
      <c r="AF24" s="101">
        <v>0</v>
      </c>
      <c r="AG24" s="101">
        <f t="shared" si="4"/>
        <v>-119884.25</v>
      </c>
      <c r="AI24" s="38"/>
      <c r="AJ24" s="38"/>
    </row>
    <row r="25" spans="1:36" s="37" customFormat="1" thickBot="1">
      <c r="A25" s="40"/>
      <c r="B25" s="103" t="s">
        <v>59</v>
      </c>
      <c r="C25" s="104">
        <f>SUM(C14:C24)</f>
        <v>95282293.13000001</v>
      </c>
      <c r="D25" s="105">
        <f>SUM(D14:D24)</f>
        <v>55982595.09679468</v>
      </c>
      <c r="E25" s="105">
        <f>SUM(E14:E24)</f>
        <v>1232110.2332053054</v>
      </c>
      <c r="F25" s="105">
        <f>SUM(F14:F24)</f>
        <v>152496998.46000001</v>
      </c>
      <c r="G25" s="105">
        <f>SUM(G14:G24)</f>
        <v>152272730.95999998</v>
      </c>
      <c r="H25" s="106"/>
      <c r="I25" s="105">
        <f t="shared" ref="I25:AG25" si="12">SUM(I14:I24)</f>
        <v>163633.35999999999</v>
      </c>
      <c r="J25" s="105">
        <f t="shared" si="12"/>
        <v>983606.24000000011</v>
      </c>
      <c r="K25" s="107">
        <f t="shared" si="12"/>
        <v>305916969.01999998</v>
      </c>
      <c r="L25" s="108">
        <f t="shared" si="12"/>
        <v>11418997.879152998</v>
      </c>
      <c r="M25" s="105">
        <f t="shared" si="12"/>
        <v>6880225.5102356914</v>
      </c>
      <c r="N25" s="107">
        <f t="shared" si="12"/>
        <v>15349206.610611334</v>
      </c>
      <c r="O25" s="109">
        <f t="shared" si="12"/>
        <v>33648430.000000022</v>
      </c>
      <c r="P25" s="108">
        <f t="shared" si="12"/>
        <v>3304579.9999999949</v>
      </c>
      <c r="Q25" s="107">
        <f t="shared" si="12"/>
        <v>208499.99999999857</v>
      </c>
      <c r="R25" s="109">
        <f t="shared" si="12"/>
        <v>3513079.9999999935</v>
      </c>
      <c r="S25" s="109">
        <f t="shared" si="12"/>
        <v>37161510.000000022</v>
      </c>
      <c r="T25" s="108">
        <f t="shared" si="12"/>
        <v>50484629.659999982</v>
      </c>
      <c r="U25" s="105">
        <f t="shared" si="12"/>
        <v>8614247.4800000042</v>
      </c>
      <c r="V25" s="109">
        <f t="shared" si="12"/>
        <v>59098877.139999986</v>
      </c>
      <c r="W25" s="109">
        <f t="shared" si="12"/>
        <v>1865580.0000000023</v>
      </c>
      <c r="X25" s="108">
        <f t="shared" si="12"/>
        <v>351829.99999999965</v>
      </c>
      <c r="Y25" s="110">
        <f t="shared" si="12"/>
        <v>94070</v>
      </c>
      <c r="Z25" s="111">
        <f t="shared" si="12"/>
        <v>445899.99999999965</v>
      </c>
      <c r="AA25" s="109">
        <f t="shared" si="12"/>
        <v>77420</v>
      </c>
      <c r="AB25" s="109">
        <f t="shared" si="12"/>
        <v>0</v>
      </c>
      <c r="AC25" s="109">
        <f t="shared" si="12"/>
        <v>78210</v>
      </c>
      <c r="AD25" s="109">
        <f t="shared" si="12"/>
        <v>0</v>
      </c>
      <c r="AE25" s="109">
        <f t="shared" si="12"/>
        <v>19435.069999999989</v>
      </c>
      <c r="AF25" s="109">
        <f t="shared" si="12"/>
        <v>0</v>
      </c>
      <c r="AG25" s="109">
        <f t="shared" si="12"/>
        <v>620965.06999999972</v>
      </c>
      <c r="AI25" s="38"/>
      <c r="AJ25" s="38"/>
    </row>
    <row r="26" spans="1:36" s="37" customFormat="1" ht="11.25">
      <c r="A26" s="40"/>
      <c r="B26" s="88" t="s">
        <v>47</v>
      </c>
      <c r="C26" s="33">
        <v>90024506.993818119</v>
      </c>
      <c r="D26" s="26">
        <v>52071943.724556327</v>
      </c>
      <c r="E26" s="26">
        <v>1304149.2816253195</v>
      </c>
      <c r="F26" s="26">
        <f t="shared" si="2"/>
        <v>143400599.99999976</v>
      </c>
      <c r="G26" s="26">
        <v>0</v>
      </c>
      <c r="H26" s="89"/>
      <c r="I26" s="26">
        <v>0</v>
      </c>
      <c r="J26" s="26">
        <v>1165369.9999999923</v>
      </c>
      <c r="K26" s="29">
        <f t="shared" si="3"/>
        <v>144565969.99999976</v>
      </c>
      <c r="L26" s="33">
        <v>0</v>
      </c>
      <c r="M26" s="26">
        <v>0</v>
      </c>
      <c r="N26" s="29">
        <v>0</v>
      </c>
      <c r="O26" s="34">
        <f t="shared" si="5"/>
        <v>0</v>
      </c>
      <c r="P26" s="33">
        <v>0</v>
      </c>
      <c r="Q26" s="29">
        <v>0</v>
      </c>
      <c r="R26" s="34">
        <f t="shared" si="6"/>
        <v>0</v>
      </c>
      <c r="S26" s="34">
        <f t="shared" ref="S26:S41" si="13">O26+R26</f>
        <v>0</v>
      </c>
      <c r="T26" s="33">
        <v>0</v>
      </c>
      <c r="U26" s="26">
        <v>0</v>
      </c>
      <c r="V26" s="29">
        <f t="shared" ref="V26:V40" si="14">T26+U26</f>
        <v>0</v>
      </c>
      <c r="W26" s="34">
        <v>0</v>
      </c>
      <c r="X26" s="33">
        <v>0</v>
      </c>
      <c r="Y26" s="29">
        <v>0</v>
      </c>
      <c r="Z26" s="34">
        <f t="shared" si="7"/>
        <v>0</v>
      </c>
      <c r="AA26" s="34">
        <v>0</v>
      </c>
      <c r="AB26" s="34">
        <v>0</v>
      </c>
      <c r="AC26" s="34">
        <v>0</v>
      </c>
      <c r="AD26" s="36">
        <v>0</v>
      </c>
      <c r="AE26" s="34">
        <v>0</v>
      </c>
      <c r="AF26" s="36">
        <v>0</v>
      </c>
      <c r="AG26" s="34">
        <f t="shared" si="4"/>
        <v>0</v>
      </c>
      <c r="AI26" s="38"/>
      <c r="AJ26" s="38"/>
    </row>
    <row r="27" spans="1:36" s="37" customFormat="1" ht="11.25">
      <c r="A27" s="40"/>
      <c r="B27" s="90" t="s">
        <v>50</v>
      </c>
      <c r="C27" s="46">
        <f>SUM(D27)</f>
        <v>0</v>
      </c>
      <c r="D27" s="43">
        <v>0</v>
      </c>
      <c r="E27" s="43">
        <v>0</v>
      </c>
      <c r="F27" s="43">
        <f t="shared" si="2"/>
        <v>0</v>
      </c>
      <c r="G27" s="43">
        <v>0</v>
      </c>
      <c r="H27" s="44"/>
      <c r="I27" s="43">
        <v>0</v>
      </c>
      <c r="J27" s="43">
        <v>0</v>
      </c>
      <c r="K27" s="45">
        <f t="shared" si="3"/>
        <v>0</v>
      </c>
      <c r="L27" s="46">
        <v>10111131.77</v>
      </c>
      <c r="M27" s="43">
        <v>6800485.2000000002</v>
      </c>
      <c r="N27" s="45">
        <v>15565193.029999999</v>
      </c>
      <c r="O27" s="47">
        <f t="shared" si="5"/>
        <v>32476810</v>
      </c>
      <c r="P27" s="46">
        <v>3304579.9999999925</v>
      </c>
      <c r="Q27" s="45">
        <v>172349.99999999936</v>
      </c>
      <c r="R27" s="47">
        <f t="shared" si="6"/>
        <v>3476929.9999999921</v>
      </c>
      <c r="S27" s="47">
        <f t="shared" si="13"/>
        <v>35953739.999999993</v>
      </c>
      <c r="T27" s="46">
        <v>46194999.999999888</v>
      </c>
      <c r="U27" s="43">
        <v>1100000.0000000016</v>
      </c>
      <c r="V27" s="45">
        <f t="shared" si="14"/>
        <v>47294999.999999888</v>
      </c>
      <c r="W27" s="47">
        <v>1865580.0000000033</v>
      </c>
      <c r="X27" s="46">
        <v>213470</v>
      </c>
      <c r="Y27" s="45">
        <v>82550</v>
      </c>
      <c r="Z27" s="47">
        <f t="shared" si="7"/>
        <v>296020</v>
      </c>
      <c r="AA27" s="47">
        <v>44840</v>
      </c>
      <c r="AB27" s="47">
        <v>0</v>
      </c>
      <c r="AC27" s="47">
        <v>0</v>
      </c>
      <c r="AD27" s="49">
        <v>0</v>
      </c>
      <c r="AE27" s="47">
        <v>25140</v>
      </c>
      <c r="AF27" s="49">
        <v>0</v>
      </c>
      <c r="AG27" s="47">
        <f t="shared" si="4"/>
        <v>366000</v>
      </c>
      <c r="AI27" s="38"/>
      <c r="AJ27" s="38"/>
    </row>
    <row r="28" spans="1:36" s="37" customFormat="1" ht="11.25">
      <c r="A28" s="40"/>
      <c r="B28" s="90" t="s">
        <v>51</v>
      </c>
      <c r="C28" s="46">
        <v>0</v>
      </c>
      <c r="D28" s="43">
        <v>0</v>
      </c>
      <c r="E28" s="43">
        <v>0</v>
      </c>
      <c r="F28" s="43">
        <f t="shared" si="2"/>
        <v>0</v>
      </c>
      <c r="G28" s="43">
        <v>0</v>
      </c>
      <c r="H28" s="44"/>
      <c r="I28" s="43">
        <v>0</v>
      </c>
      <c r="J28" s="43">
        <v>0</v>
      </c>
      <c r="K28" s="45">
        <f t="shared" si="3"/>
        <v>0</v>
      </c>
      <c r="L28" s="46">
        <v>0</v>
      </c>
      <c r="M28" s="43">
        <v>0</v>
      </c>
      <c r="N28" s="45">
        <v>0</v>
      </c>
      <c r="O28" s="47">
        <f t="shared" si="5"/>
        <v>0</v>
      </c>
      <c r="P28" s="46">
        <v>0</v>
      </c>
      <c r="Q28" s="45">
        <v>0</v>
      </c>
      <c r="R28" s="47">
        <f t="shared" si="6"/>
        <v>0</v>
      </c>
      <c r="S28" s="47">
        <f t="shared" si="13"/>
        <v>0</v>
      </c>
      <c r="T28" s="46">
        <v>0</v>
      </c>
      <c r="U28" s="43">
        <v>0</v>
      </c>
      <c r="V28" s="45">
        <f t="shared" si="14"/>
        <v>0</v>
      </c>
      <c r="W28" s="47">
        <v>0</v>
      </c>
      <c r="X28" s="46">
        <v>0</v>
      </c>
      <c r="Y28" s="45">
        <v>0</v>
      </c>
      <c r="Z28" s="47">
        <f t="shared" si="7"/>
        <v>0</v>
      </c>
      <c r="AA28" s="47">
        <v>0</v>
      </c>
      <c r="AB28" s="47">
        <v>0</v>
      </c>
      <c r="AC28" s="47">
        <v>0</v>
      </c>
      <c r="AD28" s="49">
        <v>0</v>
      </c>
      <c r="AE28" s="47">
        <v>0</v>
      </c>
      <c r="AF28" s="49">
        <v>0</v>
      </c>
      <c r="AG28" s="47">
        <f t="shared" si="4"/>
        <v>0</v>
      </c>
      <c r="AI28" s="38"/>
      <c r="AJ28" s="38"/>
    </row>
    <row r="29" spans="1:36" s="37" customFormat="1" ht="11.25">
      <c r="A29" s="40"/>
      <c r="B29" s="90" t="s">
        <v>52</v>
      </c>
      <c r="C29" s="46">
        <v>0</v>
      </c>
      <c r="D29" s="43">
        <v>0</v>
      </c>
      <c r="E29" s="43">
        <v>0</v>
      </c>
      <c r="F29" s="43">
        <f t="shared" si="2"/>
        <v>0</v>
      </c>
      <c r="G29" s="43">
        <v>0</v>
      </c>
      <c r="H29" s="44"/>
      <c r="I29" s="43">
        <v>0</v>
      </c>
      <c r="J29" s="43">
        <v>0</v>
      </c>
      <c r="K29" s="45">
        <f t="shared" si="3"/>
        <v>0</v>
      </c>
      <c r="L29" s="46">
        <v>0</v>
      </c>
      <c r="M29" s="43">
        <v>0</v>
      </c>
      <c r="N29" s="45">
        <v>0</v>
      </c>
      <c r="O29" s="47">
        <f t="shared" si="5"/>
        <v>0</v>
      </c>
      <c r="P29" s="46">
        <v>0</v>
      </c>
      <c r="Q29" s="45">
        <v>0</v>
      </c>
      <c r="R29" s="47">
        <f t="shared" si="6"/>
        <v>0</v>
      </c>
      <c r="S29" s="47">
        <f t="shared" si="13"/>
        <v>0</v>
      </c>
      <c r="T29" s="46">
        <v>0</v>
      </c>
      <c r="U29" s="91">
        <v>-455657</v>
      </c>
      <c r="V29" s="45">
        <f t="shared" si="14"/>
        <v>-455657</v>
      </c>
      <c r="W29" s="47">
        <v>0</v>
      </c>
      <c r="X29" s="46">
        <v>0</v>
      </c>
      <c r="Y29" s="45">
        <v>0</v>
      </c>
      <c r="Z29" s="47">
        <f t="shared" si="7"/>
        <v>0</v>
      </c>
      <c r="AA29" s="47">
        <v>0</v>
      </c>
      <c r="AB29" s="47">
        <v>0</v>
      </c>
      <c r="AC29" s="47">
        <v>0</v>
      </c>
      <c r="AD29" s="49">
        <v>0</v>
      </c>
      <c r="AE29" s="47">
        <v>0</v>
      </c>
      <c r="AF29" s="49">
        <v>0</v>
      </c>
      <c r="AG29" s="47">
        <f t="shared" si="4"/>
        <v>0</v>
      </c>
      <c r="AI29" s="38"/>
      <c r="AJ29" s="38"/>
    </row>
    <row r="30" spans="1:36" s="37" customFormat="1" ht="11.25">
      <c r="A30" s="40"/>
      <c r="B30" s="90" t="s">
        <v>53</v>
      </c>
      <c r="C30" s="46">
        <v>0</v>
      </c>
      <c r="D30" s="43">
        <v>0</v>
      </c>
      <c r="E30" s="43">
        <v>0</v>
      </c>
      <c r="F30" s="43">
        <f t="shared" si="2"/>
        <v>0</v>
      </c>
      <c r="G30" s="43">
        <v>0</v>
      </c>
      <c r="H30" s="44"/>
      <c r="I30" s="43">
        <v>0</v>
      </c>
      <c r="J30" s="43">
        <v>0</v>
      </c>
      <c r="K30" s="45">
        <f t="shared" si="3"/>
        <v>0</v>
      </c>
      <c r="L30" s="46">
        <v>0</v>
      </c>
      <c r="M30" s="43">
        <v>0</v>
      </c>
      <c r="N30" s="45">
        <v>0</v>
      </c>
      <c r="O30" s="47">
        <f t="shared" si="5"/>
        <v>0</v>
      </c>
      <c r="P30" s="46">
        <v>0</v>
      </c>
      <c r="Q30" s="45">
        <v>0</v>
      </c>
      <c r="R30" s="47">
        <f t="shared" si="6"/>
        <v>0</v>
      </c>
      <c r="S30" s="47">
        <f t="shared" si="13"/>
        <v>0</v>
      </c>
      <c r="T30" s="46">
        <v>0</v>
      </c>
      <c r="U30" s="43">
        <v>0</v>
      </c>
      <c r="V30" s="45">
        <f t="shared" si="14"/>
        <v>0</v>
      </c>
      <c r="W30" s="47">
        <v>0</v>
      </c>
      <c r="X30" s="46">
        <v>0</v>
      </c>
      <c r="Y30" s="45">
        <v>0</v>
      </c>
      <c r="Z30" s="47">
        <f t="shared" si="7"/>
        <v>0</v>
      </c>
      <c r="AA30" s="47">
        <v>0</v>
      </c>
      <c r="AB30" s="47">
        <v>0</v>
      </c>
      <c r="AC30" s="47">
        <v>156420</v>
      </c>
      <c r="AD30" s="49">
        <v>0</v>
      </c>
      <c r="AE30" s="47">
        <v>0</v>
      </c>
      <c r="AF30" s="49">
        <v>0</v>
      </c>
      <c r="AG30" s="47">
        <f t="shared" si="4"/>
        <v>156420</v>
      </c>
      <c r="AI30" s="38"/>
      <c r="AJ30" s="38"/>
    </row>
    <row r="31" spans="1:36" s="37" customFormat="1" ht="11.25">
      <c r="A31" s="40"/>
      <c r="B31" s="90" t="s">
        <v>54</v>
      </c>
      <c r="C31" s="46">
        <v>0</v>
      </c>
      <c r="D31" s="43">
        <v>0</v>
      </c>
      <c r="E31" s="43">
        <v>0</v>
      </c>
      <c r="F31" s="43">
        <f t="shared" si="2"/>
        <v>0</v>
      </c>
      <c r="G31" s="43">
        <v>151387000</v>
      </c>
      <c r="H31" s="44"/>
      <c r="I31" s="43">
        <v>0</v>
      </c>
      <c r="J31" s="43">
        <v>0</v>
      </c>
      <c r="K31" s="45">
        <f t="shared" si="3"/>
        <v>151387000</v>
      </c>
      <c r="L31" s="46">
        <v>0</v>
      </c>
      <c r="M31" s="43">
        <v>0</v>
      </c>
      <c r="N31" s="45">
        <v>0</v>
      </c>
      <c r="O31" s="47">
        <f t="shared" si="5"/>
        <v>0</v>
      </c>
      <c r="P31" s="46">
        <v>0</v>
      </c>
      <c r="Q31" s="45">
        <v>0</v>
      </c>
      <c r="R31" s="47">
        <f t="shared" si="6"/>
        <v>0</v>
      </c>
      <c r="S31" s="47">
        <f t="shared" si="13"/>
        <v>0</v>
      </c>
      <c r="T31" s="46">
        <v>0</v>
      </c>
      <c r="U31" s="43">
        <v>0</v>
      </c>
      <c r="V31" s="45">
        <f t="shared" si="14"/>
        <v>0</v>
      </c>
      <c r="W31" s="47">
        <v>0</v>
      </c>
      <c r="X31" s="46">
        <v>0</v>
      </c>
      <c r="Y31" s="45">
        <v>0</v>
      </c>
      <c r="Z31" s="47">
        <f t="shared" si="7"/>
        <v>0</v>
      </c>
      <c r="AA31" s="47">
        <v>0</v>
      </c>
      <c r="AB31" s="47">
        <v>0</v>
      </c>
      <c r="AC31" s="47">
        <v>0</v>
      </c>
      <c r="AD31" s="49">
        <v>0</v>
      </c>
      <c r="AE31" s="47">
        <v>0</v>
      </c>
      <c r="AF31" s="49">
        <v>0</v>
      </c>
      <c r="AG31" s="47">
        <f t="shared" si="4"/>
        <v>0</v>
      </c>
      <c r="AI31" s="38"/>
      <c r="AJ31" s="38"/>
    </row>
    <row r="32" spans="1:36" s="37" customFormat="1" ht="11.25">
      <c r="A32" s="40"/>
      <c r="B32" s="90" t="s">
        <v>55</v>
      </c>
      <c r="C32" s="46">
        <v>0</v>
      </c>
      <c r="D32" s="43">
        <v>0</v>
      </c>
      <c r="E32" s="43">
        <v>0</v>
      </c>
      <c r="F32" s="43">
        <f t="shared" si="2"/>
        <v>0</v>
      </c>
      <c r="G32" s="43">
        <v>0</v>
      </c>
      <c r="H32" s="44"/>
      <c r="I32" s="43">
        <v>193380</v>
      </c>
      <c r="J32" s="43">
        <v>0</v>
      </c>
      <c r="K32" s="45">
        <f t="shared" si="3"/>
        <v>193380</v>
      </c>
      <c r="L32" s="46">
        <v>0</v>
      </c>
      <c r="M32" s="43">
        <v>0</v>
      </c>
      <c r="N32" s="45">
        <v>0</v>
      </c>
      <c r="O32" s="47">
        <f t="shared" si="5"/>
        <v>0</v>
      </c>
      <c r="P32" s="46">
        <v>0</v>
      </c>
      <c r="Q32" s="45">
        <v>0</v>
      </c>
      <c r="R32" s="47">
        <f t="shared" si="6"/>
        <v>0</v>
      </c>
      <c r="S32" s="47">
        <f t="shared" si="13"/>
        <v>0</v>
      </c>
      <c r="T32" s="46">
        <v>0</v>
      </c>
      <c r="U32" s="43">
        <f>6469814.29-1500090.19</f>
        <v>4969724.0999999996</v>
      </c>
      <c r="V32" s="45">
        <f t="shared" si="14"/>
        <v>4969724.0999999996</v>
      </c>
      <c r="W32" s="47">
        <v>0</v>
      </c>
      <c r="X32" s="46">
        <v>0</v>
      </c>
      <c r="Y32" s="45">
        <v>0</v>
      </c>
      <c r="Z32" s="47">
        <f t="shared" si="7"/>
        <v>0</v>
      </c>
      <c r="AA32" s="47">
        <v>0</v>
      </c>
      <c r="AB32" s="47">
        <v>0</v>
      </c>
      <c r="AC32" s="47">
        <v>0</v>
      </c>
      <c r="AD32" s="49">
        <v>1359840</v>
      </c>
      <c r="AE32" s="47">
        <v>0</v>
      </c>
      <c r="AF32" s="49">
        <v>0</v>
      </c>
      <c r="AG32" s="47">
        <f t="shared" si="4"/>
        <v>1359840</v>
      </c>
      <c r="AI32" s="38"/>
      <c r="AJ32" s="38"/>
    </row>
    <row r="33" spans="1:36" s="37" customFormat="1" ht="11.25">
      <c r="A33" s="40"/>
      <c r="B33" s="90" t="s">
        <v>60</v>
      </c>
      <c r="C33" s="46">
        <v>0</v>
      </c>
      <c r="D33" s="43">
        <v>0</v>
      </c>
      <c r="E33" s="43">
        <v>0</v>
      </c>
      <c r="F33" s="43">
        <f t="shared" si="2"/>
        <v>0</v>
      </c>
      <c r="G33" s="43">
        <v>0</v>
      </c>
      <c r="H33" s="44"/>
      <c r="I33" s="43">
        <v>0</v>
      </c>
      <c r="J33" s="43">
        <v>0</v>
      </c>
      <c r="K33" s="45">
        <f t="shared" si="3"/>
        <v>0</v>
      </c>
      <c r="L33" s="46">
        <v>1266316.9019018321</v>
      </c>
      <c r="M33" s="43">
        <v>803841.21332328068</v>
      </c>
      <c r="N33" s="45">
        <v>1876181.884774887</v>
      </c>
      <c r="O33" s="47">
        <f t="shared" si="5"/>
        <v>3946340</v>
      </c>
      <c r="P33" s="46">
        <v>0</v>
      </c>
      <c r="Q33" s="45">
        <v>66950.000000001397</v>
      </c>
      <c r="R33" s="47">
        <f t="shared" si="6"/>
        <v>66950.000000001397</v>
      </c>
      <c r="S33" s="47">
        <f t="shared" si="13"/>
        <v>4013290.0000000014</v>
      </c>
      <c r="T33" s="46">
        <v>2130540</v>
      </c>
      <c r="U33" s="43">
        <v>0</v>
      </c>
      <c r="V33" s="45">
        <f t="shared" si="14"/>
        <v>2130540</v>
      </c>
      <c r="W33" s="47">
        <v>269519.99999999814</v>
      </c>
      <c r="X33" s="46">
        <v>40000.000000000349</v>
      </c>
      <c r="Y33" s="45">
        <v>10000</v>
      </c>
      <c r="Z33" s="47">
        <f>X33+Y33</f>
        <v>50000.000000000349</v>
      </c>
      <c r="AA33" s="47">
        <v>10000</v>
      </c>
      <c r="AB33" s="47">
        <v>0</v>
      </c>
      <c r="AC33" s="47">
        <v>0</v>
      </c>
      <c r="AD33" s="49">
        <v>0</v>
      </c>
      <c r="AE33" s="47">
        <v>1780</v>
      </c>
      <c r="AF33" s="49">
        <v>0</v>
      </c>
      <c r="AG33" s="47">
        <f t="shared" si="4"/>
        <v>61780.000000000349</v>
      </c>
      <c r="AI33" s="38"/>
      <c r="AJ33" s="38"/>
    </row>
    <row r="34" spans="1:36" s="37" customFormat="1" ht="11.25">
      <c r="A34" s="40"/>
      <c r="B34" s="90" t="s">
        <v>57</v>
      </c>
      <c r="C34" s="46">
        <v>0</v>
      </c>
      <c r="D34" s="91">
        <f>-2801800</f>
        <v>-2801800</v>
      </c>
      <c r="E34" s="43">
        <v>0</v>
      </c>
      <c r="F34" s="43">
        <f t="shared" si="2"/>
        <v>-2801800</v>
      </c>
      <c r="G34" s="43">
        <v>0</v>
      </c>
      <c r="H34" s="44"/>
      <c r="I34" s="43">
        <v>0</v>
      </c>
      <c r="J34" s="43">
        <v>0</v>
      </c>
      <c r="K34" s="92">
        <f t="shared" si="3"/>
        <v>-2801800</v>
      </c>
      <c r="L34" s="46">
        <v>0</v>
      </c>
      <c r="M34" s="43">
        <v>0</v>
      </c>
      <c r="N34" s="45">
        <v>0</v>
      </c>
      <c r="O34" s="47">
        <f t="shared" si="5"/>
        <v>0</v>
      </c>
      <c r="P34" s="46">
        <v>0</v>
      </c>
      <c r="Q34" s="45">
        <v>0</v>
      </c>
      <c r="R34" s="47">
        <f t="shared" si="6"/>
        <v>0</v>
      </c>
      <c r="S34" s="47">
        <f t="shared" si="13"/>
        <v>0</v>
      </c>
      <c r="T34" s="46">
        <v>0</v>
      </c>
      <c r="U34" s="43">
        <v>0</v>
      </c>
      <c r="V34" s="45">
        <f t="shared" si="14"/>
        <v>0</v>
      </c>
      <c r="W34" s="47">
        <v>0</v>
      </c>
      <c r="X34" s="46">
        <v>0</v>
      </c>
      <c r="Y34" s="45">
        <v>0</v>
      </c>
      <c r="Z34" s="47">
        <f>X34+Y34</f>
        <v>0</v>
      </c>
      <c r="AA34" s="47">
        <v>0</v>
      </c>
      <c r="AB34" s="47">
        <v>0</v>
      </c>
      <c r="AC34" s="47">
        <v>0</v>
      </c>
      <c r="AD34" s="49">
        <v>0</v>
      </c>
      <c r="AE34" s="47">
        <v>0</v>
      </c>
      <c r="AF34" s="49">
        <v>0</v>
      </c>
      <c r="AG34" s="47">
        <f t="shared" si="4"/>
        <v>0</v>
      </c>
      <c r="AI34" s="38"/>
      <c r="AJ34" s="38"/>
    </row>
    <row r="35" spans="1:36" s="37" customFormat="1" ht="11.25">
      <c r="A35" s="40"/>
      <c r="B35" s="90" t="s">
        <v>61</v>
      </c>
      <c r="C35" s="46">
        <v>0</v>
      </c>
      <c r="D35" s="43">
        <v>0</v>
      </c>
      <c r="E35" s="43">
        <v>0</v>
      </c>
      <c r="F35" s="43">
        <f t="shared" si="2"/>
        <v>0</v>
      </c>
      <c r="G35" s="43">
        <v>0</v>
      </c>
      <c r="H35" s="44"/>
      <c r="I35" s="43">
        <v>0</v>
      </c>
      <c r="J35" s="43">
        <v>0</v>
      </c>
      <c r="K35" s="45">
        <f t="shared" si="3"/>
        <v>0</v>
      </c>
      <c r="L35" s="46">
        <v>0</v>
      </c>
      <c r="M35" s="43">
        <v>0</v>
      </c>
      <c r="N35" s="45">
        <v>0</v>
      </c>
      <c r="O35" s="47">
        <f t="shared" si="5"/>
        <v>0</v>
      </c>
      <c r="P35" s="46">
        <v>0</v>
      </c>
      <c r="Q35" s="45">
        <v>0</v>
      </c>
      <c r="R35" s="47">
        <f t="shared" si="6"/>
        <v>0</v>
      </c>
      <c r="S35" s="47">
        <f t="shared" si="13"/>
        <v>0</v>
      </c>
      <c r="T35" s="46">
        <v>0</v>
      </c>
      <c r="U35" s="43">
        <v>0</v>
      </c>
      <c r="V35" s="45">
        <f t="shared" si="14"/>
        <v>0</v>
      </c>
      <c r="W35" s="47">
        <v>0</v>
      </c>
      <c r="X35" s="46">
        <v>0</v>
      </c>
      <c r="Y35" s="45">
        <v>0</v>
      </c>
      <c r="Z35" s="47">
        <f t="shared" ref="Z35:Z40" si="15">X35+Y35</f>
        <v>0</v>
      </c>
      <c r="AA35" s="47">
        <v>0</v>
      </c>
      <c r="AB35" s="47">
        <v>219450</v>
      </c>
      <c r="AC35" s="47">
        <v>0</v>
      </c>
      <c r="AD35" s="49">
        <v>318290</v>
      </c>
      <c r="AE35" s="47">
        <v>0</v>
      </c>
      <c r="AF35" s="49">
        <v>0</v>
      </c>
      <c r="AG35" s="47">
        <f t="shared" si="4"/>
        <v>537740</v>
      </c>
      <c r="AI35" s="38"/>
      <c r="AJ35" s="38"/>
    </row>
    <row r="36" spans="1:36" s="37" customFormat="1" ht="11.25">
      <c r="A36" s="40"/>
      <c r="B36" s="90" t="s">
        <v>58</v>
      </c>
      <c r="C36" s="46">
        <v>0</v>
      </c>
      <c r="D36" s="91">
        <v>1.54</v>
      </c>
      <c r="E36" s="43">
        <v>0</v>
      </c>
      <c r="F36" s="91">
        <f t="shared" si="2"/>
        <v>1.54</v>
      </c>
      <c r="G36" s="91">
        <v>92239269.040000007</v>
      </c>
      <c r="H36" s="44"/>
      <c r="I36" s="91">
        <v>29746.639999999999</v>
      </c>
      <c r="J36" s="91">
        <v>240302.83</v>
      </c>
      <c r="K36" s="45">
        <f t="shared" si="3"/>
        <v>92509320.050000012</v>
      </c>
      <c r="L36" s="46">
        <v>0</v>
      </c>
      <c r="M36" s="43">
        <v>0</v>
      </c>
      <c r="N36" s="45">
        <v>0</v>
      </c>
      <c r="O36" s="47">
        <f t="shared" si="5"/>
        <v>0</v>
      </c>
      <c r="P36" s="46">
        <v>0</v>
      </c>
      <c r="Q36" s="92">
        <v>16610</v>
      </c>
      <c r="R36" s="51">
        <f t="shared" si="6"/>
        <v>16610</v>
      </c>
      <c r="S36" s="47">
        <f t="shared" si="13"/>
        <v>16610</v>
      </c>
      <c r="T36" s="93">
        <v>370.33999996632338</v>
      </c>
      <c r="U36" s="43">
        <v>177000</v>
      </c>
      <c r="V36" s="45">
        <f t="shared" si="14"/>
        <v>177370.33999996632</v>
      </c>
      <c r="W36" s="47">
        <v>0</v>
      </c>
      <c r="X36" s="46">
        <v>0</v>
      </c>
      <c r="Y36" s="45">
        <v>0</v>
      </c>
      <c r="Z36" s="47">
        <f t="shared" si="15"/>
        <v>0</v>
      </c>
      <c r="AA36" s="47">
        <v>0</v>
      </c>
      <c r="AB36" s="47">
        <v>0</v>
      </c>
      <c r="AC36" s="47">
        <v>0</v>
      </c>
      <c r="AD36" s="95">
        <v>107250</v>
      </c>
      <c r="AE36" s="51">
        <v>12634.25</v>
      </c>
      <c r="AF36" s="49">
        <v>0</v>
      </c>
      <c r="AG36" s="47">
        <f t="shared" si="4"/>
        <v>119884.25</v>
      </c>
      <c r="AI36" s="38"/>
      <c r="AJ36" s="38"/>
    </row>
    <row r="37" spans="1:36" s="37" customFormat="1" ht="11.25">
      <c r="A37" s="40"/>
      <c r="B37" s="90" t="s">
        <v>62</v>
      </c>
      <c r="C37" s="46">
        <v>0</v>
      </c>
      <c r="D37" s="91">
        <v>0</v>
      </c>
      <c r="E37" s="43">
        <v>0</v>
      </c>
      <c r="F37" s="43">
        <f t="shared" si="2"/>
        <v>0</v>
      </c>
      <c r="G37" s="91">
        <v>0</v>
      </c>
      <c r="H37" s="44"/>
      <c r="I37" s="91">
        <v>0</v>
      </c>
      <c r="J37" s="91">
        <v>0</v>
      </c>
      <c r="K37" s="45">
        <f t="shared" si="3"/>
        <v>0</v>
      </c>
      <c r="L37" s="46">
        <v>0</v>
      </c>
      <c r="M37" s="43">
        <v>0</v>
      </c>
      <c r="N37" s="45">
        <v>0</v>
      </c>
      <c r="O37" s="47">
        <f t="shared" si="5"/>
        <v>0</v>
      </c>
      <c r="P37" s="46">
        <v>0</v>
      </c>
      <c r="Q37" s="92">
        <v>0</v>
      </c>
      <c r="R37" s="51">
        <f t="shared" si="6"/>
        <v>0</v>
      </c>
      <c r="S37" s="47">
        <f t="shared" si="13"/>
        <v>0</v>
      </c>
      <c r="T37" s="46">
        <v>633180</v>
      </c>
      <c r="U37" s="43">
        <v>0</v>
      </c>
      <c r="V37" s="45">
        <f t="shared" si="14"/>
        <v>633180</v>
      </c>
      <c r="W37" s="47">
        <v>0</v>
      </c>
      <c r="X37" s="46">
        <v>0</v>
      </c>
      <c r="Y37" s="45">
        <v>0</v>
      </c>
      <c r="Z37" s="47">
        <f t="shared" si="15"/>
        <v>0</v>
      </c>
      <c r="AA37" s="47">
        <v>0</v>
      </c>
      <c r="AB37" s="47">
        <v>0</v>
      </c>
      <c r="AC37" s="47">
        <v>0</v>
      </c>
      <c r="AD37" s="95">
        <v>0</v>
      </c>
      <c r="AE37" s="51">
        <v>0</v>
      </c>
      <c r="AF37" s="49">
        <v>0</v>
      </c>
      <c r="AG37" s="47">
        <f t="shared" si="4"/>
        <v>0</v>
      </c>
      <c r="AI37" s="38"/>
      <c r="AJ37" s="38"/>
    </row>
    <row r="38" spans="1:36" s="37" customFormat="1" ht="11.25">
      <c r="A38" s="40"/>
      <c r="B38" s="90" t="s">
        <v>63</v>
      </c>
      <c r="C38" s="46">
        <v>5109384.9390458744</v>
      </c>
      <c r="D38" s="91">
        <v>2829556.8101601508</v>
      </c>
      <c r="E38" s="43">
        <v>70778.250794070613</v>
      </c>
      <c r="F38" s="43">
        <f t="shared" si="2"/>
        <v>8009720.0000000959</v>
      </c>
      <c r="G38" s="91">
        <v>0</v>
      </c>
      <c r="H38" s="44"/>
      <c r="I38" s="91">
        <v>0</v>
      </c>
      <c r="J38" s="91">
        <v>0</v>
      </c>
      <c r="K38" s="45">
        <f t="shared" si="3"/>
        <v>8009720.0000000959</v>
      </c>
      <c r="L38" s="46">
        <v>0</v>
      </c>
      <c r="M38" s="43">
        <v>0</v>
      </c>
      <c r="N38" s="45">
        <v>0</v>
      </c>
      <c r="O38" s="47">
        <f t="shared" si="5"/>
        <v>0</v>
      </c>
      <c r="P38" s="46">
        <v>0</v>
      </c>
      <c r="Q38" s="92">
        <v>0</v>
      </c>
      <c r="R38" s="51">
        <f t="shared" si="6"/>
        <v>0</v>
      </c>
      <c r="S38" s="47">
        <f t="shared" si="13"/>
        <v>0</v>
      </c>
      <c r="T38" s="46">
        <v>0</v>
      </c>
      <c r="U38" s="43">
        <v>0</v>
      </c>
      <c r="V38" s="45">
        <f t="shared" si="14"/>
        <v>0</v>
      </c>
      <c r="W38" s="47">
        <v>0</v>
      </c>
      <c r="X38" s="46">
        <v>0</v>
      </c>
      <c r="Y38" s="45">
        <v>0</v>
      </c>
      <c r="Z38" s="47">
        <f t="shared" si="15"/>
        <v>0</v>
      </c>
      <c r="AA38" s="47">
        <v>0</v>
      </c>
      <c r="AB38" s="47">
        <v>0</v>
      </c>
      <c r="AC38" s="47">
        <v>0</v>
      </c>
      <c r="AD38" s="95">
        <v>0</v>
      </c>
      <c r="AE38" s="51">
        <v>0</v>
      </c>
      <c r="AF38" s="49">
        <v>0</v>
      </c>
      <c r="AG38" s="47">
        <f t="shared" si="4"/>
        <v>0</v>
      </c>
      <c r="AI38" s="38"/>
      <c r="AJ38" s="38"/>
    </row>
    <row r="39" spans="1:36" s="37" customFormat="1" ht="11.25">
      <c r="A39" s="40"/>
      <c r="B39" s="90" t="s">
        <v>64</v>
      </c>
      <c r="C39" s="46">
        <v>0</v>
      </c>
      <c r="D39" s="91">
        <v>0</v>
      </c>
      <c r="E39" s="43">
        <v>0</v>
      </c>
      <c r="F39" s="91">
        <f t="shared" si="2"/>
        <v>0</v>
      </c>
      <c r="G39" s="91">
        <v>0</v>
      </c>
      <c r="H39" s="44"/>
      <c r="I39" s="91">
        <v>0</v>
      </c>
      <c r="J39" s="91">
        <v>0</v>
      </c>
      <c r="K39" s="45">
        <f t="shared" si="3"/>
        <v>0</v>
      </c>
      <c r="L39" s="46">
        <v>0</v>
      </c>
      <c r="M39" s="43">
        <v>0</v>
      </c>
      <c r="N39" s="45">
        <v>0</v>
      </c>
      <c r="O39" s="47">
        <f t="shared" si="5"/>
        <v>0</v>
      </c>
      <c r="P39" s="46">
        <v>0</v>
      </c>
      <c r="Q39" s="92">
        <v>0</v>
      </c>
      <c r="R39" s="51">
        <f t="shared" si="6"/>
        <v>0</v>
      </c>
      <c r="S39" s="47">
        <f t="shared" si="13"/>
        <v>0</v>
      </c>
      <c r="T39" s="46">
        <v>3000000</v>
      </c>
      <c r="U39" s="43">
        <v>0</v>
      </c>
      <c r="V39" s="45">
        <f t="shared" si="14"/>
        <v>3000000</v>
      </c>
      <c r="W39" s="47">
        <v>0</v>
      </c>
      <c r="X39" s="46">
        <v>0</v>
      </c>
      <c r="Y39" s="45">
        <v>0</v>
      </c>
      <c r="Z39" s="47">
        <f t="shared" si="15"/>
        <v>0</v>
      </c>
      <c r="AA39" s="47">
        <v>0</v>
      </c>
      <c r="AB39" s="47">
        <v>0</v>
      </c>
      <c r="AC39" s="47">
        <v>0</v>
      </c>
      <c r="AD39" s="95">
        <v>0</v>
      </c>
      <c r="AE39" s="51">
        <v>0</v>
      </c>
      <c r="AF39" s="49">
        <v>0</v>
      </c>
      <c r="AG39" s="47">
        <f t="shared" si="4"/>
        <v>0</v>
      </c>
      <c r="AI39" s="38"/>
      <c r="AJ39" s="38"/>
    </row>
    <row r="40" spans="1:36" s="37" customFormat="1" thickBot="1">
      <c r="A40" s="40"/>
      <c r="B40" s="96" t="s">
        <v>65</v>
      </c>
      <c r="C40" s="71">
        <v>0</v>
      </c>
      <c r="D40" s="76">
        <v>0</v>
      </c>
      <c r="E40" s="72">
        <v>0</v>
      </c>
      <c r="F40" s="72">
        <f t="shared" si="2"/>
        <v>0</v>
      </c>
      <c r="G40" s="76">
        <v>0</v>
      </c>
      <c r="H40" s="112"/>
      <c r="I40" s="76">
        <v>0</v>
      </c>
      <c r="J40" s="76">
        <v>0</v>
      </c>
      <c r="K40" s="113">
        <f t="shared" si="3"/>
        <v>0</v>
      </c>
      <c r="L40" s="100">
        <v>0</v>
      </c>
      <c r="M40" s="68">
        <v>0</v>
      </c>
      <c r="N40" s="98">
        <v>3000000</v>
      </c>
      <c r="O40" s="101">
        <f t="shared" si="5"/>
        <v>3000000</v>
      </c>
      <c r="P40" s="100">
        <v>0</v>
      </c>
      <c r="Q40" s="70">
        <v>0</v>
      </c>
      <c r="R40" s="102">
        <f t="shared" si="6"/>
        <v>0</v>
      </c>
      <c r="S40" s="101">
        <f t="shared" si="13"/>
        <v>3000000</v>
      </c>
      <c r="T40" s="71">
        <v>0</v>
      </c>
      <c r="U40" s="72">
        <v>7039190</v>
      </c>
      <c r="V40" s="113">
        <f t="shared" si="14"/>
        <v>7039190</v>
      </c>
      <c r="W40" s="74">
        <v>233000</v>
      </c>
      <c r="X40" s="71">
        <v>10980</v>
      </c>
      <c r="Y40" s="113">
        <v>7690</v>
      </c>
      <c r="Z40" s="74">
        <f t="shared" si="15"/>
        <v>18670</v>
      </c>
      <c r="AA40" s="101">
        <v>8310</v>
      </c>
      <c r="AB40" s="101">
        <v>0</v>
      </c>
      <c r="AC40" s="101">
        <v>232580</v>
      </c>
      <c r="AD40" s="99">
        <v>0</v>
      </c>
      <c r="AE40" s="102">
        <v>0</v>
      </c>
      <c r="AF40" s="114">
        <v>0</v>
      </c>
      <c r="AG40" s="101">
        <f t="shared" si="4"/>
        <v>259560</v>
      </c>
      <c r="AI40" s="38"/>
      <c r="AJ40" s="38"/>
    </row>
    <row r="41" spans="1:36" s="37" customFormat="1" thickBot="1">
      <c r="A41" s="115"/>
      <c r="B41" s="116" t="s">
        <v>66</v>
      </c>
      <c r="C41" s="80">
        <f>SUM(C26:C40)</f>
        <v>95133891.932863995</v>
      </c>
      <c r="D41" s="81">
        <f>SUM(D26:D40)</f>
        <v>52099702.074716479</v>
      </c>
      <c r="E41" s="81">
        <f>SUM(E26:E40)</f>
        <v>1374927.53241939</v>
      </c>
      <c r="F41" s="81">
        <f>SUM(F26:F40)</f>
        <v>148608521.53999984</v>
      </c>
      <c r="G41" s="81">
        <f>SUM(G26:G40)</f>
        <v>243626269.04000002</v>
      </c>
      <c r="H41" s="82"/>
      <c r="I41" s="81">
        <f>SUM(I26:I40)</f>
        <v>223126.64</v>
      </c>
      <c r="J41" s="81">
        <f>SUM(J26:J40)</f>
        <v>1405672.8299999924</v>
      </c>
      <c r="K41" s="83">
        <f>SUM(K26:K40)</f>
        <v>393863590.04999989</v>
      </c>
      <c r="L41" s="108">
        <f>SUM(L26:L40)</f>
        <v>11377448.671901831</v>
      </c>
      <c r="M41" s="105">
        <f>SUM(M26:M40)</f>
        <v>7604326.4133232813</v>
      </c>
      <c r="N41" s="107">
        <f>SUM(N26:N40)</f>
        <v>20441374.914774887</v>
      </c>
      <c r="O41" s="109">
        <f>SUM(O26:O40)</f>
        <v>39423150</v>
      </c>
      <c r="P41" s="108">
        <f>SUM(P26:P40)</f>
        <v>3304579.9999999925</v>
      </c>
      <c r="Q41" s="107">
        <f>SUM(Q26:Q40)</f>
        <v>255910.00000000076</v>
      </c>
      <c r="R41" s="109">
        <f>SUM(R26:R40)</f>
        <v>3560489.9999999935</v>
      </c>
      <c r="S41" s="109">
        <f>SUM(S26:S40)</f>
        <v>42983639.999999993</v>
      </c>
      <c r="T41" s="80">
        <f>SUM(T26:T40)</f>
        <v>51959090.339999855</v>
      </c>
      <c r="U41" s="81">
        <f>SUM(U26:U40)</f>
        <v>12830257.100000001</v>
      </c>
      <c r="V41" s="85">
        <f>SUM(V26:V40)</f>
        <v>64789347.439999856</v>
      </c>
      <c r="W41" s="87">
        <f>SUM(W26:W40)</f>
        <v>2368100.0000000014</v>
      </c>
      <c r="X41" s="84">
        <f>SUM(X26:X40)</f>
        <v>264450.00000000035</v>
      </c>
      <c r="Y41" s="86">
        <f>SUM(Y26:Y40)</f>
        <v>100240</v>
      </c>
      <c r="Z41" s="87">
        <f>SUM(Z26:Z40)</f>
        <v>364690.00000000035</v>
      </c>
      <c r="AA41" s="109">
        <f>SUM(AA26:AA40)</f>
        <v>63150</v>
      </c>
      <c r="AB41" s="109">
        <f>SUM(AB26:AB40)</f>
        <v>219450</v>
      </c>
      <c r="AC41" s="109">
        <f>SUM(AC26:AC40)</f>
        <v>389000</v>
      </c>
      <c r="AD41" s="109">
        <f>SUM(AD26:AD40)</f>
        <v>1785380</v>
      </c>
      <c r="AE41" s="109">
        <f>SUM(AE26:AE40)</f>
        <v>39554.25</v>
      </c>
      <c r="AF41" s="109">
        <f>SUM(AF26:AF40)</f>
        <v>0</v>
      </c>
      <c r="AG41" s="109">
        <f>SUM(AG26:AG40)</f>
        <v>2861224.2500000005</v>
      </c>
      <c r="AI41" s="38"/>
      <c r="AJ41" s="117"/>
    </row>
    <row r="42" spans="1:36" s="37" customFormat="1" ht="11.25">
      <c r="A42" s="115"/>
      <c r="B42" s="88" t="s">
        <v>47</v>
      </c>
      <c r="C42" s="25">
        <v>0</v>
      </c>
      <c r="D42" s="26">
        <v>0</v>
      </c>
      <c r="E42" s="26">
        <v>0</v>
      </c>
      <c r="F42" s="26">
        <f t="shared" si="2"/>
        <v>0</v>
      </c>
      <c r="G42" s="26">
        <v>0</v>
      </c>
      <c r="H42" s="89"/>
      <c r="I42" s="26">
        <v>0</v>
      </c>
      <c r="J42" s="26">
        <v>670540</v>
      </c>
      <c r="K42" s="35">
        <f t="shared" si="3"/>
        <v>670540</v>
      </c>
      <c r="L42" s="25">
        <v>0</v>
      </c>
      <c r="M42" s="26">
        <v>0</v>
      </c>
      <c r="N42" s="35">
        <v>0</v>
      </c>
      <c r="O42" s="118">
        <f t="shared" si="5"/>
        <v>0</v>
      </c>
      <c r="P42" s="25">
        <v>0</v>
      </c>
      <c r="Q42" s="35">
        <v>0</v>
      </c>
      <c r="R42" s="118">
        <f t="shared" si="6"/>
        <v>0</v>
      </c>
      <c r="S42" s="118">
        <f t="shared" ref="S42:S47" si="16">O42+R42</f>
        <v>0</v>
      </c>
      <c r="T42" s="25">
        <v>0</v>
      </c>
      <c r="U42" s="26">
        <v>0</v>
      </c>
      <c r="V42" s="35">
        <f>T42+U42</f>
        <v>0</v>
      </c>
      <c r="W42" s="118">
        <v>0</v>
      </c>
      <c r="X42" s="25">
        <v>0</v>
      </c>
      <c r="Y42" s="35">
        <v>0</v>
      </c>
      <c r="Z42" s="118">
        <f t="shared" si="7"/>
        <v>0</v>
      </c>
      <c r="AA42" s="118">
        <v>0</v>
      </c>
      <c r="AB42" s="118">
        <v>0</v>
      </c>
      <c r="AC42" s="118">
        <v>0</v>
      </c>
      <c r="AD42" s="118">
        <v>0</v>
      </c>
      <c r="AE42" s="118">
        <v>0</v>
      </c>
      <c r="AF42" s="118">
        <v>0</v>
      </c>
      <c r="AG42" s="36">
        <f t="shared" si="4"/>
        <v>0</v>
      </c>
      <c r="AI42" s="38"/>
      <c r="AJ42" s="117"/>
    </row>
    <row r="43" spans="1:36" s="37" customFormat="1" ht="11.25">
      <c r="A43" s="115"/>
      <c r="B43" s="90" t="s">
        <v>50</v>
      </c>
      <c r="C43" s="42">
        <v>0</v>
      </c>
      <c r="D43" s="43">
        <v>0</v>
      </c>
      <c r="E43" s="43">
        <v>0</v>
      </c>
      <c r="F43" s="43">
        <f t="shared" si="2"/>
        <v>0</v>
      </c>
      <c r="G43" s="43">
        <v>0</v>
      </c>
      <c r="H43" s="44"/>
      <c r="I43" s="43">
        <v>0</v>
      </c>
      <c r="J43" s="43">
        <v>0</v>
      </c>
      <c r="K43" s="48">
        <f t="shared" si="3"/>
        <v>0</v>
      </c>
      <c r="L43" s="42">
        <v>3402272.38</v>
      </c>
      <c r="M43" s="43">
        <v>2288280.23</v>
      </c>
      <c r="N43" s="48">
        <v>5237497.3899999997</v>
      </c>
      <c r="O43" s="119">
        <f t="shared" si="5"/>
        <v>10928050</v>
      </c>
      <c r="P43" s="42">
        <v>3775589.9999999916</v>
      </c>
      <c r="Q43" s="48">
        <v>109370.00000000073</v>
      </c>
      <c r="R43" s="119">
        <f t="shared" si="6"/>
        <v>3884959.9999999925</v>
      </c>
      <c r="S43" s="119">
        <f t="shared" si="16"/>
        <v>14813009.999999993</v>
      </c>
      <c r="T43" s="42">
        <v>40983830.000000089</v>
      </c>
      <c r="U43" s="43">
        <v>97499.999999999869</v>
      </c>
      <c r="V43" s="48">
        <f>T43+U43</f>
        <v>41081330.000000089</v>
      </c>
      <c r="W43" s="119">
        <v>1303849.9999999963</v>
      </c>
      <c r="X43" s="42">
        <v>207950</v>
      </c>
      <c r="Y43" s="48">
        <v>73510</v>
      </c>
      <c r="Z43" s="119">
        <f t="shared" si="7"/>
        <v>281460</v>
      </c>
      <c r="AA43" s="119">
        <v>43240</v>
      </c>
      <c r="AB43" s="119">
        <v>0</v>
      </c>
      <c r="AC43" s="119">
        <v>0</v>
      </c>
      <c r="AD43" s="119">
        <v>0</v>
      </c>
      <c r="AE43" s="119">
        <v>23290</v>
      </c>
      <c r="AF43" s="119">
        <v>0</v>
      </c>
      <c r="AG43" s="49">
        <f t="shared" si="4"/>
        <v>347990</v>
      </c>
      <c r="AI43" s="38"/>
      <c r="AJ43" s="117"/>
    </row>
    <row r="44" spans="1:36" s="37" customFormat="1" ht="11.25">
      <c r="A44" s="115"/>
      <c r="B44" s="90" t="s">
        <v>52</v>
      </c>
      <c r="C44" s="42">
        <v>0</v>
      </c>
      <c r="D44" s="43">
        <v>0</v>
      </c>
      <c r="E44" s="43">
        <v>0</v>
      </c>
      <c r="F44" s="43">
        <f t="shared" si="2"/>
        <v>0</v>
      </c>
      <c r="G44" s="43">
        <v>0</v>
      </c>
      <c r="H44" s="44"/>
      <c r="I44" s="43">
        <v>0</v>
      </c>
      <c r="J44" s="43">
        <v>0</v>
      </c>
      <c r="K44" s="48">
        <f t="shared" si="3"/>
        <v>0</v>
      </c>
      <c r="L44" s="42">
        <v>0</v>
      </c>
      <c r="M44" s="43">
        <v>0</v>
      </c>
      <c r="N44" s="48">
        <v>0</v>
      </c>
      <c r="O44" s="119">
        <f t="shared" si="5"/>
        <v>0</v>
      </c>
      <c r="P44" s="42">
        <v>0</v>
      </c>
      <c r="Q44" s="48">
        <v>0</v>
      </c>
      <c r="R44" s="119">
        <f t="shared" si="6"/>
        <v>0</v>
      </c>
      <c r="S44" s="119">
        <f t="shared" si="16"/>
        <v>0</v>
      </c>
      <c r="T44" s="42">
        <v>0</v>
      </c>
      <c r="U44" s="91">
        <v>-40388</v>
      </c>
      <c r="V44" s="48">
        <f>T44+U44</f>
        <v>-40388</v>
      </c>
      <c r="W44" s="119">
        <v>0</v>
      </c>
      <c r="X44" s="42">
        <v>0</v>
      </c>
      <c r="Y44" s="48">
        <v>0</v>
      </c>
      <c r="Z44" s="119">
        <f t="shared" si="7"/>
        <v>0</v>
      </c>
      <c r="AA44" s="119">
        <v>0</v>
      </c>
      <c r="AB44" s="119">
        <v>0</v>
      </c>
      <c r="AC44" s="119">
        <v>0</v>
      </c>
      <c r="AD44" s="119">
        <v>0</v>
      </c>
      <c r="AE44" s="119">
        <v>0</v>
      </c>
      <c r="AF44" s="119">
        <v>0</v>
      </c>
      <c r="AG44" s="49">
        <f t="shared" si="4"/>
        <v>0</v>
      </c>
      <c r="AI44" s="38"/>
      <c r="AJ44" s="117"/>
    </row>
    <row r="45" spans="1:36" s="37" customFormat="1" ht="11.25">
      <c r="A45" s="115"/>
      <c r="B45" s="90" t="s">
        <v>55</v>
      </c>
      <c r="C45" s="42">
        <v>0</v>
      </c>
      <c r="D45" s="43">
        <v>0</v>
      </c>
      <c r="E45" s="43">
        <v>0</v>
      </c>
      <c r="F45" s="43">
        <f t="shared" si="2"/>
        <v>0</v>
      </c>
      <c r="G45" s="43">
        <v>0</v>
      </c>
      <c r="H45" s="44"/>
      <c r="I45" s="43">
        <v>193380</v>
      </c>
      <c r="J45" s="43">
        <v>0</v>
      </c>
      <c r="K45" s="48">
        <f t="shared" si="3"/>
        <v>193380</v>
      </c>
      <c r="L45" s="42">
        <v>0</v>
      </c>
      <c r="M45" s="43">
        <v>0</v>
      </c>
      <c r="N45" s="48">
        <v>0</v>
      </c>
      <c r="O45" s="119">
        <f t="shared" si="5"/>
        <v>0</v>
      </c>
      <c r="P45" s="42">
        <v>0</v>
      </c>
      <c r="Q45" s="48">
        <v>0</v>
      </c>
      <c r="R45" s="119">
        <f t="shared" si="6"/>
        <v>0</v>
      </c>
      <c r="S45" s="119">
        <f t="shared" si="16"/>
        <v>0</v>
      </c>
      <c r="T45" s="42">
        <v>0</v>
      </c>
      <c r="U45" s="43">
        <v>7519312.0599999996</v>
      </c>
      <c r="V45" s="48">
        <f>T45+U45</f>
        <v>7519312.0599999996</v>
      </c>
      <c r="W45" s="119">
        <v>0</v>
      </c>
      <c r="X45" s="42">
        <v>0</v>
      </c>
      <c r="Y45" s="48">
        <v>0</v>
      </c>
      <c r="Z45" s="119">
        <f t="shared" si="7"/>
        <v>0</v>
      </c>
      <c r="AA45" s="119">
        <v>0</v>
      </c>
      <c r="AB45" s="119">
        <v>0</v>
      </c>
      <c r="AC45" s="119">
        <v>0</v>
      </c>
      <c r="AD45" s="119">
        <v>0</v>
      </c>
      <c r="AE45" s="119">
        <v>0</v>
      </c>
      <c r="AF45" s="119">
        <v>0</v>
      </c>
      <c r="AG45" s="49">
        <f t="shared" si="4"/>
        <v>0</v>
      </c>
      <c r="AI45" s="38"/>
      <c r="AJ45" s="117"/>
    </row>
    <row r="46" spans="1:36" s="37" customFormat="1" ht="11.25">
      <c r="A46" s="115"/>
      <c r="B46" s="90" t="s">
        <v>58</v>
      </c>
      <c r="C46" s="42">
        <v>0</v>
      </c>
      <c r="D46" s="43">
        <v>0</v>
      </c>
      <c r="E46" s="43">
        <v>0</v>
      </c>
      <c r="F46" s="43">
        <f t="shared" si="2"/>
        <v>0</v>
      </c>
      <c r="G46" s="43">
        <v>0</v>
      </c>
      <c r="H46" s="44"/>
      <c r="I46" s="43">
        <v>0</v>
      </c>
      <c r="J46" s="43">
        <v>0</v>
      </c>
      <c r="K46" s="48">
        <f t="shared" si="3"/>
        <v>0</v>
      </c>
      <c r="L46" s="42">
        <v>0</v>
      </c>
      <c r="M46" s="43">
        <v>0</v>
      </c>
      <c r="N46" s="48">
        <v>0</v>
      </c>
      <c r="O46" s="119">
        <f t="shared" si="5"/>
        <v>0</v>
      </c>
      <c r="P46" s="42">
        <v>0</v>
      </c>
      <c r="Q46" s="48">
        <v>0</v>
      </c>
      <c r="R46" s="119">
        <f t="shared" si="6"/>
        <v>0</v>
      </c>
      <c r="S46" s="119">
        <f t="shared" si="16"/>
        <v>0</v>
      </c>
      <c r="T46" s="42">
        <v>0</v>
      </c>
      <c r="U46" s="43">
        <v>-177000</v>
      </c>
      <c r="V46" s="48">
        <v>0</v>
      </c>
      <c r="W46" s="119">
        <v>0</v>
      </c>
      <c r="X46" s="42">
        <v>0</v>
      </c>
      <c r="Y46" s="48">
        <v>0</v>
      </c>
      <c r="Z46" s="119">
        <f t="shared" si="7"/>
        <v>0</v>
      </c>
      <c r="AA46" s="119">
        <v>0</v>
      </c>
      <c r="AB46" s="119">
        <v>0</v>
      </c>
      <c r="AC46" s="119">
        <v>0</v>
      </c>
      <c r="AD46" s="119">
        <v>0</v>
      </c>
      <c r="AE46" s="119">
        <v>0</v>
      </c>
      <c r="AF46" s="119">
        <v>0</v>
      </c>
      <c r="AG46" s="49">
        <f t="shared" si="4"/>
        <v>0</v>
      </c>
      <c r="AI46" s="38"/>
      <c r="AJ46" s="117"/>
    </row>
    <row r="47" spans="1:36" s="37" customFormat="1" thickBot="1">
      <c r="A47" s="115"/>
      <c r="B47" s="96" t="s">
        <v>65</v>
      </c>
      <c r="C47" s="97">
        <v>0</v>
      </c>
      <c r="D47" s="68">
        <v>0</v>
      </c>
      <c r="E47" s="68">
        <v>0</v>
      </c>
      <c r="F47" s="68">
        <f t="shared" si="2"/>
        <v>0</v>
      </c>
      <c r="G47" s="68">
        <v>0</v>
      </c>
      <c r="H47" s="69"/>
      <c r="I47" s="68">
        <v>0</v>
      </c>
      <c r="J47" s="68">
        <v>0</v>
      </c>
      <c r="K47" s="120">
        <f t="shared" si="3"/>
        <v>0</v>
      </c>
      <c r="L47" s="97">
        <v>0</v>
      </c>
      <c r="M47" s="68">
        <v>0</v>
      </c>
      <c r="N47" s="120">
        <v>-3000000</v>
      </c>
      <c r="O47" s="121">
        <f t="shared" si="5"/>
        <v>-3000000</v>
      </c>
      <c r="P47" s="97">
        <v>0</v>
      </c>
      <c r="Q47" s="120">
        <v>0</v>
      </c>
      <c r="R47" s="121">
        <f t="shared" si="6"/>
        <v>0</v>
      </c>
      <c r="S47" s="121">
        <f t="shared" si="16"/>
        <v>-3000000</v>
      </c>
      <c r="T47" s="97">
        <v>0</v>
      </c>
      <c r="U47" s="68">
        <v>0</v>
      </c>
      <c r="V47" s="120">
        <f>T47+U47</f>
        <v>0</v>
      </c>
      <c r="W47" s="121">
        <v>-233000</v>
      </c>
      <c r="X47" s="97">
        <v>0</v>
      </c>
      <c r="Y47" s="120">
        <v>0</v>
      </c>
      <c r="Z47" s="121">
        <f t="shared" si="7"/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v>0</v>
      </c>
      <c r="AF47" s="121">
        <v>0</v>
      </c>
      <c r="AG47" s="114">
        <f t="shared" si="4"/>
        <v>0</v>
      </c>
      <c r="AI47" s="38"/>
      <c r="AJ47" s="117"/>
    </row>
    <row r="48" spans="1:36" s="37" customFormat="1" thickBot="1">
      <c r="A48" s="40"/>
      <c r="B48" s="122" t="s">
        <v>67</v>
      </c>
      <c r="C48" s="123">
        <f>SUM(C42:C47)</f>
        <v>0</v>
      </c>
      <c r="D48" s="124">
        <f>SUM(D42:D47)</f>
        <v>0</v>
      </c>
      <c r="E48" s="124">
        <f>SUM(E42:E47)</f>
        <v>0</v>
      </c>
      <c r="F48" s="124">
        <f>SUM(F42:F47)</f>
        <v>0</v>
      </c>
      <c r="G48" s="124">
        <f>SUM(G42:G47)</f>
        <v>0</v>
      </c>
      <c r="H48" s="125"/>
      <c r="I48" s="124">
        <f t="shared" ref="I48:AG48" si="17">SUM(I42:I47)</f>
        <v>193380</v>
      </c>
      <c r="J48" s="124">
        <f t="shared" si="17"/>
        <v>670540</v>
      </c>
      <c r="K48" s="126">
        <f t="shared" si="17"/>
        <v>863920</v>
      </c>
      <c r="L48" s="108">
        <f t="shared" si="17"/>
        <v>3402272.38</v>
      </c>
      <c r="M48" s="105">
        <f t="shared" si="17"/>
        <v>2288280.23</v>
      </c>
      <c r="N48" s="107">
        <f t="shared" si="17"/>
        <v>2237497.3899999997</v>
      </c>
      <c r="O48" s="109">
        <f t="shared" si="17"/>
        <v>7928050</v>
      </c>
      <c r="P48" s="108">
        <f t="shared" si="17"/>
        <v>3775589.9999999916</v>
      </c>
      <c r="Q48" s="107">
        <f t="shared" si="17"/>
        <v>109370.00000000073</v>
      </c>
      <c r="R48" s="109">
        <f t="shared" si="17"/>
        <v>3884959.9999999925</v>
      </c>
      <c r="S48" s="109">
        <f t="shared" si="17"/>
        <v>11813009.999999993</v>
      </c>
      <c r="T48" s="108">
        <f t="shared" si="17"/>
        <v>40983830.000000089</v>
      </c>
      <c r="U48" s="105">
        <f t="shared" si="17"/>
        <v>7399424.0599999996</v>
      </c>
      <c r="V48" s="109">
        <f t="shared" si="17"/>
        <v>48560254.060000092</v>
      </c>
      <c r="W48" s="109">
        <f t="shared" si="17"/>
        <v>1070849.9999999963</v>
      </c>
      <c r="X48" s="108">
        <f t="shared" si="17"/>
        <v>207950</v>
      </c>
      <c r="Y48" s="110">
        <f t="shared" si="17"/>
        <v>73510</v>
      </c>
      <c r="Z48" s="111">
        <f t="shared" si="17"/>
        <v>281460</v>
      </c>
      <c r="AA48" s="109">
        <f t="shared" si="17"/>
        <v>43240</v>
      </c>
      <c r="AB48" s="109">
        <f t="shared" si="17"/>
        <v>0</v>
      </c>
      <c r="AC48" s="109">
        <f t="shared" si="17"/>
        <v>0</v>
      </c>
      <c r="AD48" s="109">
        <f t="shared" si="17"/>
        <v>0</v>
      </c>
      <c r="AE48" s="109">
        <f t="shared" si="17"/>
        <v>23290</v>
      </c>
      <c r="AF48" s="109">
        <f t="shared" si="17"/>
        <v>0</v>
      </c>
      <c r="AG48" s="127">
        <f t="shared" si="17"/>
        <v>347990</v>
      </c>
      <c r="AI48" s="38"/>
      <c r="AJ48" s="117"/>
    </row>
    <row r="49" spans="1:60" thickBot="1">
      <c r="A49" s="23"/>
      <c r="B49" s="128" t="s">
        <v>68</v>
      </c>
      <c r="C49" s="129">
        <f>C13+C25+C41+C48</f>
        <v>287793110.35286403</v>
      </c>
      <c r="D49" s="130">
        <f>D13+D25+D41+D48</f>
        <v>159049307.70151114</v>
      </c>
      <c r="E49" s="130">
        <f>E13+E25+E41+E48</f>
        <v>3958301.9456246952</v>
      </c>
      <c r="F49" s="130">
        <f>F13+F25+F41+F48</f>
        <v>450800719.99999988</v>
      </c>
      <c r="G49" s="130">
        <f>G13+G25+G41+G48</f>
        <v>479190000</v>
      </c>
      <c r="H49" s="130"/>
      <c r="I49" s="130">
        <f t="shared" ref="I49:AG49" si="18">I13+I25+I41+I48</f>
        <v>580140</v>
      </c>
      <c r="J49" s="131">
        <f t="shared" si="18"/>
        <v>4137999.9999999925</v>
      </c>
      <c r="K49" s="132">
        <f t="shared" si="18"/>
        <v>934708860</v>
      </c>
      <c r="L49" s="133">
        <f t="shared" si="18"/>
        <v>36859090.121054828</v>
      </c>
      <c r="M49" s="134">
        <f t="shared" si="18"/>
        <v>23942721.553558972</v>
      </c>
      <c r="N49" s="135">
        <f t="shared" si="18"/>
        <v>51503008.325386226</v>
      </c>
      <c r="O49" s="136">
        <f t="shared" si="18"/>
        <v>112304820.00000003</v>
      </c>
      <c r="P49" s="133">
        <f t="shared" si="18"/>
        <v>13784709.999999978</v>
      </c>
      <c r="Q49" s="135">
        <f t="shared" si="18"/>
        <v>763740</v>
      </c>
      <c r="R49" s="136">
        <f t="shared" si="18"/>
        <v>14548449.99999998</v>
      </c>
      <c r="S49" s="136">
        <f t="shared" si="18"/>
        <v>126853270.00000003</v>
      </c>
      <c r="T49" s="133">
        <f t="shared" si="18"/>
        <v>190227549.99999991</v>
      </c>
      <c r="U49" s="134">
        <f t="shared" si="18"/>
        <v>35495819.159999989</v>
      </c>
      <c r="V49" s="136">
        <f t="shared" si="18"/>
        <v>225900369.15999991</v>
      </c>
      <c r="W49" s="136">
        <f t="shared" si="18"/>
        <v>7188940</v>
      </c>
      <c r="X49" s="137">
        <f t="shared" si="18"/>
        <v>1038190</v>
      </c>
      <c r="Y49" s="137">
        <f t="shared" si="18"/>
        <v>350370</v>
      </c>
      <c r="Z49" s="138">
        <f t="shared" si="18"/>
        <v>1388560</v>
      </c>
      <c r="AA49" s="136">
        <f t="shared" si="18"/>
        <v>228650</v>
      </c>
      <c r="AB49" s="136">
        <f t="shared" si="18"/>
        <v>219450</v>
      </c>
      <c r="AC49" s="136">
        <f t="shared" si="18"/>
        <v>467210</v>
      </c>
      <c r="AD49" s="136">
        <f t="shared" si="18"/>
        <v>1785380</v>
      </c>
      <c r="AE49" s="136">
        <f t="shared" si="18"/>
        <v>100489.99999999999</v>
      </c>
      <c r="AF49" s="136">
        <f t="shared" si="18"/>
        <v>0</v>
      </c>
      <c r="AG49" s="136">
        <f t="shared" si="18"/>
        <v>4189740</v>
      </c>
      <c r="AI49" s="38"/>
      <c r="AJ49" s="38"/>
    </row>
    <row r="50" spans="1:60" s="141" customFormat="1" ht="11.25">
      <c r="A50" s="115"/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</row>
    <row r="51" spans="1:60" s="141" customFormat="1" ht="11.25">
      <c r="A51" s="115"/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</row>
    <row r="52" spans="1:60" s="141" customFormat="1" ht="11.25">
      <c r="A52" s="115"/>
      <c r="B52" s="139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</row>
    <row r="53" spans="1:60" s="141" customFormat="1" ht="11.25">
      <c r="A53" s="115"/>
      <c r="B53" s="139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</row>
    <row r="54" spans="1:60" s="141" customFormat="1" ht="11.25">
      <c r="A54" s="115"/>
      <c r="B54" s="13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</row>
    <row r="55" spans="1:60" s="141" customFormat="1" thickBot="1">
      <c r="A55" s="115"/>
      <c r="B55" s="139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</row>
    <row r="56" spans="1:60" s="7" customFormat="1" ht="18.75" thickBot="1">
      <c r="A56" s="4"/>
      <c r="B56" s="271" t="s">
        <v>69</v>
      </c>
      <c r="C56" s="312" t="s">
        <v>70</v>
      </c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4"/>
      <c r="AH56" s="5"/>
      <c r="AI56" s="6"/>
      <c r="AJ56" s="6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s="7" customFormat="1" ht="18.75" thickBot="1">
      <c r="A57" s="4"/>
      <c r="B57" s="272"/>
      <c r="C57" s="315" t="s">
        <v>2</v>
      </c>
      <c r="D57" s="316"/>
      <c r="E57" s="316"/>
      <c r="F57" s="316"/>
      <c r="G57" s="316"/>
      <c r="H57" s="316"/>
      <c r="I57" s="316"/>
      <c r="J57" s="316"/>
      <c r="K57" s="317"/>
      <c r="L57" s="277" t="s">
        <v>3</v>
      </c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321"/>
      <c r="AE57" s="321"/>
      <c r="AF57" s="321"/>
      <c r="AG57" s="322"/>
      <c r="AH57" s="5"/>
      <c r="AI57" s="6"/>
      <c r="AJ57" s="6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s="3" customFormat="1" ht="36.75" thickBot="1">
      <c r="A58" s="1"/>
      <c r="B58" s="272"/>
      <c r="C58" s="318"/>
      <c r="D58" s="319"/>
      <c r="E58" s="319"/>
      <c r="F58" s="319"/>
      <c r="G58" s="319"/>
      <c r="H58" s="319"/>
      <c r="I58" s="319"/>
      <c r="J58" s="319"/>
      <c r="K58" s="320"/>
      <c r="L58" s="277" t="s">
        <v>4</v>
      </c>
      <c r="M58" s="278"/>
      <c r="N58" s="278"/>
      <c r="O58" s="278"/>
      <c r="P58" s="278"/>
      <c r="Q58" s="278"/>
      <c r="R58" s="278"/>
      <c r="S58" s="322"/>
      <c r="T58" s="323" t="s">
        <v>5</v>
      </c>
      <c r="U58" s="324"/>
      <c r="V58" s="325"/>
      <c r="W58" s="142" t="s">
        <v>6</v>
      </c>
      <c r="X58" s="326" t="s">
        <v>7</v>
      </c>
      <c r="Y58" s="327"/>
      <c r="Z58" s="327"/>
      <c r="AA58" s="327"/>
      <c r="AB58" s="327"/>
      <c r="AC58" s="327"/>
      <c r="AD58" s="327"/>
      <c r="AE58" s="327"/>
      <c r="AF58" s="327"/>
      <c r="AG58" s="328"/>
      <c r="AH58" s="2"/>
      <c r="AI58" s="9"/>
      <c r="AJ58" s="9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s="3" customFormat="1" ht="12" customHeight="1" thickBot="1">
      <c r="A59" s="1"/>
      <c r="B59" s="272"/>
      <c r="C59" s="309" t="s">
        <v>8</v>
      </c>
      <c r="D59" s="310"/>
      <c r="E59" s="310"/>
      <c r="F59" s="329"/>
      <c r="G59" s="302" t="s">
        <v>9</v>
      </c>
      <c r="H59" s="330" t="s">
        <v>10</v>
      </c>
      <c r="I59" s="302" t="s">
        <v>11</v>
      </c>
      <c r="J59" s="304" t="s">
        <v>12</v>
      </c>
      <c r="K59" s="295" t="s">
        <v>13</v>
      </c>
      <c r="L59" s="306" t="s">
        <v>14</v>
      </c>
      <c r="M59" s="307"/>
      <c r="N59" s="307"/>
      <c r="O59" s="308"/>
      <c r="P59" s="309" t="s">
        <v>15</v>
      </c>
      <c r="Q59" s="310"/>
      <c r="R59" s="311"/>
      <c r="S59" s="295" t="s">
        <v>16</v>
      </c>
      <c r="T59" s="293" t="s">
        <v>17</v>
      </c>
      <c r="U59" s="297" t="s">
        <v>18</v>
      </c>
      <c r="V59" s="299" t="s">
        <v>19</v>
      </c>
      <c r="W59" s="295" t="s">
        <v>20</v>
      </c>
      <c r="X59" s="260" t="s">
        <v>71</v>
      </c>
      <c r="Y59" s="261"/>
      <c r="Z59" s="301"/>
      <c r="AA59" s="293" t="s">
        <v>22</v>
      </c>
      <c r="AB59" s="289" t="s">
        <v>23</v>
      </c>
      <c r="AC59" s="291" t="s">
        <v>24</v>
      </c>
      <c r="AD59" s="291" t="s">
        <v>25</v>
      </c>
      <c r="AE59" s="293" t="s">
        <v>26</v>
      </c>
      <c r="AF59" s="289" t="s">
        <v>27</v>
      </c>
      <c r="AG59" s="295" t="s">
        <v>28</v>
      </c>
      <c r="AH59" s="2"/>
      <c r="AI59" s="9"/>
      <c r="AJ59" s="9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s="3" customFormat="1" ht="50.25" thickBot="1">
      <c r="A60" s="1"/>
      <c r="B60" s="272"/>
      <c r="C60" s="143" t="s">
        <v>29</v>
      </c>
      <c r="D60" s="144" t="s">
        <v>30</v>
      </c>
      <c r="E60" s="145" t="s">
        <v>31</v>
      </c>
      <c r="F60" s="146" t="s">
        <v>32</v>
      </c>
      <c r="G60" s="303"/>
      <c r="H60" s="331"/>
      <c r="I60" s="303"/>
      <c r="J60" s="305"/>
      <c r="K60" s="296"/>
      <c r="L60" s="147" t="s">
        <v>33</v>
      </c>
      <c r="M60" s="148" t="s">
        <v>34</v>
      </c>
      <c r="N60" s="149" t="s">
        <v>35</v>
      </c>
      <c r="O60" s="22" t="s">
        <v>36</v>
      </c>
      <c r="P60" s="150" t="s">
        <v>37</v>
      </c>
      <c r="Q60" s="151" t="s">
        <v>38</v>
      </c>
      <c r="R60" s="22" t="s">
        <v>39</v>
      </c>
      <c r="S60" s="296"/>
      <c r="T60" s="294"/>
      <c r="U60" s="298"/>
      <c r="V60" s="300"/>
      <c r="W60" s="296"/>
      <c r="X60" s="20" t="s">
        <v>40</v>
      </c>
      <c r="Y60" s="21" t="s">
        <v>41</v>
      </c>
      <c r="Z60" s="22" t="s">
        <v>42</v>
      </c>
      <c r="AA60" s="294"/>
      <c r="AB60" s="290"/>
      <c r="AC60" s="292"/>
      <c r="AD60" s="292"/>
      <c r="AE60" s="294"/>
      <c r="AF60" s="290"/>
      <c r="AG60" s="296"/>
      <c r="AH60" s="2"/>
      <c r="AI60" s="9"/>
      <c r="AJ60" s="9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s="170" customFormat="1" ht="11.25">
      <c r="A61" s="152"/>
      <c r="B61" s="153" t="s">
        <v>72</v>
      </c>
      <c r="C61" s="154">
        <v>0</v>
      </c>
      <c r="D61" s="155">
        <v>0</v>
      </c>
      <c r="E61" s="156">
        <v>0</v>
      </c>
      <c r="F61" s="36">
        <f>C61+D61+E61</f>
        <v>0</v>
      </c>
      <c r="G61" s="157">
        <v>0</v>
      </c>
      <c r="H61" s="158"/>
      <c r="I61" s="159">
        <v>0</v>
      </c>
      <c r="J61" s="157">
        <v>0</v>
      </c>
      <c r="K61" s="159">
        <f>F61+G61+I61+J61</f>
        <v>0</v>
      </c>
      <c r="L61" s="160">
        <v>0</v>
      </c>
      <c r="M61" s="161">
        <v>0</v>
      </c>
      <c r="N61" s="162">
        <v>0</v>
      </c>
      <c r="O61" s="163">
        <f>L61+M61+N61</f>
        <v>0</v>
      </c>
      <c r="P61" s="160">
        <v>0</v>
      </c>
      <c r="Q61" s="162">
        <v>0</v>
      </c>
      <c r="R61" s="163">
        <f>P61+Q61</f>
        <v>0</v>
      </c>
      <c r="S61" s="163">
        <f>O61+R61</f>
        <v>0</v>
      </c>
      <c r="T61" s="164">
        <v>0</v>
      </c>
      <c r="U61" s="157">
        <v>0</v>
      </c>
      <c r="V61" s="164">
        <f t="shared" ref="V61" si="19">SUM(T61:U61)</f>
        <v>0</v>
      </c>
      <c r="W61" s="159">
        <v>0</v>
      </c>
      <c r="X61" s="165">
        <v>0</v>
      </c>
      <c r="Y61" s="166">
        <v>0</v>
      </c>
      <c r="Z61" s="167">
        <f>X61+Y61</f>
        <v>0</v>
      </c>
      <c r="AA61" s="159">
        <v>0</v>
      </c>
      <c r="AB61" s="159">
        <v>0</v>
      </c>
      <c r="AC61" s="159">
        <v>0</v>
      </c>
      <c r="AD61" s="159">
        <v>0</v>
      </c>
      <c r="AE61" s="159">
        <v>385.2</v>
      </c>
      <c r="AF61" s="159">
        <v>0</v>
      </c>
      <c r="AG61" s="159">
        <f>Z61+AA61+AB61+AC61+AD61+AE61+AF61</f>
        <v>385.2</v>
      </c>
      <c r="AH61" s="168"/>
      <c r="AI61" s="169"/>
      <c r="AJ61" s="169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</row>
    <row r="62" spans="1:60" s="37" customFormat="1" ht="11.25">
      <c r="A62" s="40"/>
      <c r="B62" s="90" t="s">
        <v>73</v>
      </c>
      <c r="C62" s="46">
        <v>31297168.800000012</v>
      </c>
      <c r="D62" s="43">
        <v>18120780.980000004</v>
      </c>
      <c r="E62" s="48">
        <v>481018.52</v>
      </c>
      <c r="F62" s="49">
        <f>C62+D62+E62</f>
        <v>49898968.300000019</v>
      </c>
      <c r="G62" s="171">
        <v>22848293.720000006</v>
      </c>
      <c r="H62" s="172">
        <v>1021968.48</v>
      </c>
      <c r="I62" s="49">
        <v>0</v>
      </c>
      <c r="J62" s="171">
        <v>383694.99999999983</v>
      </c>
      <c r="K62" s="49">
        <f>F62+G62+I62+J62</f>
        <v>73130957.020000026</v>
      </c>
      <c r="L62" s="42">
        <v>3154837.3199999994</v>
      </c>
      <c r="M62" s="43">
        <v>2070618.8300000003</v>
      </c>
      <c r="N62" s="48">
        <v>5054651.549999998</v>
      </c>
      <c r="O62" s="49">
        <f t="shared" ref="O62:O76" si="20">L62+M62+N62</f>
        <v>10280107.699999997</v>
      </c>
      <c r="P62" s="42">
        <v>1047690.36</v>
      </c>
      <c r="Q62" s="48">
        <v>56400</v>
      </c>
      <c r="R62" s="49">
        <f t="shared" ref="R62:R76" si="21">SUM(P62:Q62)</f>
        <v>1104090.3599999999</v>
      </c>
      <c r="S62" s="49">
        <f>O62+R62</f>
        <v>11384198.059999997</v>
      </c>
      <c r="T62" s="119">
        <v>14839201.40000001</v>
      </c>
      <c r="U62" s="171">
        <v>1913140.5099999998</v>
      </c>
      <c r="V62" s="119">
        <f>SUM(T62:U62)</f>
        <v>16752341.910000009</v>
      </c>
      <c r="W62" s="49">
        <v>598674.59000000008</v>
      </c>
      <c r="X62" s="42">
        <v>63452.740000000005</v>
      </c>
      <c r="Y62" s="45">
        <v>18641.27</v>
      </c>
      <c r="Z62" s="47">
        <f>X62+Y62</f>
        <v>82094.010000000009</v>
      </c>
      <c r="AA62" s="49">
        <v>19526.73000000001</v>
      </c>
      <c r="AB62" s="49">
        <v>0</v>
      </c>
      <c r="AC62" s="49">
        <v>0</v>
      </c>
      <c r="AD62" s="49">
        <v>0</v>
      </c>
      <c r="AE62" s="49">
        <v>9753.66</v>
      </c>
      <c r="AF62" s="49">
        <v>0</v>
      </c>
      <c r="AG62" s="49">
        <f t="shared" ref="AG62:AG77" si="22">Z62+AA62+AB62+AC62+AD62+AE62+AF62</f>
        <v>111374.40000000002</v>
      </c>
      <c r="AI62" s="38"/>
      <c r="AJ62" s="38"/>
    </row>
    <row r="63" spans="1:60" s="37" customFormat="1" ht="11.25">
      <c r="A63" s="40"/>
      <c r="B63" s="90" t="s">
        <v>74</v>
      </c>
      <c r="C63" s="46">
        <v>31562158.580000013</v>
      </c>
      <c r="D63" s="43">
        <v>18249670.140000004</v>
      </c>
      <c r="E63" s="48">
        <v>429591.36999999982</v>
      </c>
      <c r="F63" s="49">
        <f t="shared" ref="F63:F68" si="23">C63+D63+E63</f>
        <v>50241420.090000011</v>
      </c>
      <c r="G63" s="171">
        <v>60442133.480000004</v>
      </c>
      <c r="H63" s="172">
        <v>510984.24</v>
      </c>
      <c r="I63" s="49">
        <v>0</v>
      </c>
      <c r="J63" s="171">
        <v>342604.90299999993</v>
      </c>
      <c r="K63" s="49">
        <f t="shared" ref="K63:K70" si="24">F63+G63+I63+J63</f>
        <v>111026158.47300002</v>
      </c>
      <c r="L63" s="42">
        <v>3509605.1899999985</v>
      </c>
      <c r="M63" s="43">
        <v>2455692.7699999991</v>
      </c>
      <c r="N63" s="48">
        <v>5405801.3800000045</v>
      </c>
      <c r="O63" s="49">
        <f t="shared" si="20"/>
        <v>11371099.340000002</v>
      </c>
      <c r="P63" s="42">
        <v>1155363.6000000001</v>
      </c>
      <c r="Q63" s="48">
        <v>58500</v>
      </c>
      <c r="R63" s="49">
        <f t="shared" si="21"/>
        <v>1213863.6000000001</v>
      </c>
      <c r="S63" s="49">
        <f>O63+R63</f>
        <v>12584962.940000001</v>
      </c>
      <c r="T63" s="119">
        <v>15957403.970000006</v>
      </c>
      <c r="U63" s="171">
        <v>2178882.7399999993</v>
      </c>
      <c r="V63" s="119">
        <f>SUM(T63:U63)</f>
        <v>18136286.710000005</v>
      </c>
      <c r="W63" s="49">
        <v>645048.22999999975</v>
      </c>
      <c r="X63" s="42">
        <v>73436.759999999995</v>
      </c>
      <c r="Y63" s="45">
        <v>26119.11</v>
      </c>
      <c r="Z63" s="47">
        <f t="shared" ref="Z63:Z76" si="25">X63+Y63</f>
        <v>99555.87</v>
      </c>
      <c r="AA63" s="49">
        <v>19106.240000000002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f t="shared" si="22"/>
        <v>118662.11</v>
      </c>
      <c r="AI63" s="38"/>
      <c r="AJ63" s="38"/>
    </row>
    <row r="64" spans="1:60" s="37" customFormat="1" thickBot="1">
      <c r="A64" s="40"/>
      <c r="B64" s="173" t="s">
        <v>75</v>
      </c>
      <c r="C64" s="71">
        <v>34517597.909999989</v>
      </c>
      <c r="D64" s="72">
        <v>17833261.820000004</v>
      </c>
      <c r="E64" s="77">
        <v>440654.29</v>
      </c>
      <c r="F64" s="49">
        <f t="shared" si="23"/>
        <v>52791514.019999988</v>
      </c>
      <c r="G64" s="174">
        <v>25330218.439999998</v>
      </c>
      <c r="H64" s="175">
        <v>364988.75999999995</v>
      </c>
      <c r="I64" s="78">
        <v>0</v>
      </c>
      <c r="J64" s="174">
        <v>351881.02999999991</v>
      </c>
      <c r="K64" s="49">
        <f t="shared" si="24"/>
        <v>78473613.48999998</v>
      </c>
      <c r="L64" s="97">
        <v>3995928.68</v>
      </c>
      <c r="M64" s="68">
        <v>2643577.7999999998</v>
      </c>
      <c r="N64" s="120">
        <v>5950245.5999999996</v>
      </c>
      <c r="O64" s="114">
        <f>L64+M64+N64</f>
        <v>12589752.08</v>
      </c>
      <c r="P64" s="97">
        <v>1262119.8</v>
      </c>
      <c r="Q64" s="120">
        <v>75060</v>
      </c>
      <c r="R64" s="114">
        <f t="shared" si="21"/>
        <v>1337179.8</v>
      </c>
      <c r="S64" s="114">
        <f>O64+R64</f>
        <v>13926931.880000001</v>
      </c>
      <c r="T64" s="121">
        <v>16904066.479999997</v>
      </c>
      <c r="U64" s="176">
        <v>2559867.27</v>
      </c>
      <c r="V64" s="121">
        <f>SUM(T64:U64)</f>
        <v>19463933.749999996</v>
      </c>
      <c r="W64" s="114">
        <v>707176.26</v>
      </c>
      <c r="X64" s="97">
        <v>146006.27000000002</v>
      </c>
      <c r="Y64" s="98">
        <v>43547.340000000004</v>
      </c>
      <c r="Z64" s="101">
        <f t="shared" si="25"/>
        <v>189553.61000000002</v>
      </c>
      <c r="AA64" s="114">
        <v>22498.530000000006</v>
      </c>
      <c r="AB64" s="114">
        <v>0</v>
      </c>
      <c r="AC64" s="114">
        <v>0</v>
      </c>
      <c r="AD64" s="114">
        <v>0</v>
      </c>
      <c r="AE64" s="114">
        <v>8071.82</v>
      </c>
      <c r="AF64" s="114">
        <v>0</v>
      </c>
      <c r="AG64" s="114">
        <f t="shared" si="22"/>
        <v>220123.96000000002</v>
      </c>
      <c r="AI64" s="38"/>
      <c r="AJ64" s="38"/>
    </row>
    <row r="65" spans="1:60" s="37" customFormat="1" thickBot="1">
      <c r="A65" s="40"/>
      <c r="B65" s="177" t="s">
        <v>49</v>
      </c>
      <c r="C65" s="178">
        <f t="shared" ref="C65:AG65" si="26">SUM(C61:C64)</f>
        <v>97376925.290000021</v>
      </c>
      <c r="D65" s="178">
        <f t="shared" si="26"/>
        <v>54203712.940000013</v>
      </c>
      <c r="E65" s="179">
        <f t="shared" si="26"/>
        <v>1351264.18</v>
      </c>
      <c r="F65" s="180">
        <f t="shared" si="26"/>
        <v>152931902.41000003</v>
      </c>
      <c r="G65" s="178">
        <f t="shared" si="26"/>
        <v>108620645.64000002</v>
      </c>
      <c r="H65" s="179">
        <f t="shared" si="26"/>
        <v>1897941.48</v>
      </c>
      <c r="I65" s="180">
        <f t="shared" si="26"/>
        <v>0</v>
      </c>
      <c r="J65" s="178">
        <f t="shared" si="26"/>
        <v>1078180.9329999997</v>
      </c>
      <c r="K65" s="178">
        <f t="shared" si="26"/>
        <v>262630728.98300001</v>
      </c>
      <c r="L65" s="123">
        <f t="shared" si="26"/>
        <v>10660371.189999998</v>
      </c>
      <c r="M65" s="124">
        <f t="shared" si="26"/>
        <v>7169889.3999999994</v>
      </c>
      <c r="N65" s="181">
        <f t="shared" si="26"/>
        <v>16410698.530000003</v>
      </c>
      <c r="O65" s="127">
        <f t="shared" si="26"/>
        <v>34240959.119999997</v>
      </c>
      <c r="P65" s="123">
        <f t="shared" si="26"/>
        <v>3465173.76</v>
      </c>
      <c r="Q65" s="181">
        <f t="shared" si="26"/>
        <v>189960</v>
      </c>
      <c r="R65" s="127">
        <f t="shared" si="26"/>
        <v>3655133.76</v>
      </c>
      <c r="S65" s="127">
        <f t="shared" si="26"/>
        <v>37896092.880000003</v>
      </c>
      <c r="T65" s="182">
        <f t="shared" si="26"/>
        <v>47700671.850000009</v>
      </c>
      <c r="U65" s="183">
        <f t="shared" si="26"/>
        <v>6651890.5199999996</v>
      </c>
      <c r="V65" s="182">
        <f t="shared" si="26"/>
        <v>54352562.370000005</v>
      </c>
      <c r="W65" s="127">
        <f t="shared" si="26"/>
        <v>1950899.0799999998</v>
      </c>
      <c r="X65" s="123">
        <f t="shared" si="26"/>
        <v>282895.77</v>
      </c>
      <c r="Y65" s="126">
        <f t="shared" si="26"/>
        <v>88307.72</v>
      </c>
      <c r="Z65" s="184">
        <f t="shared" si="26"/>
        <v>371203.49</v>
      </c>
      <c r="AA65" s="127">
        <f t="shared" si="26"/>
        <v>61131.500000000022</v>
      </c>
      <c r="AB65" s="127">
        <f t="shared" si="26"/>
        <v>0</v>
      </c>
      <c r="AC65" s="127">
        <f t="shared" si="26"/>
        <v>0</v>
      </c>
      <c r="AD65" s="127">
        <f t="shared" si="26"/>
        <v>0</v>
      </c>
      <c r="AE65" s="127">
        <f t="shared" si="26"/>
        <v>18210.68</v>
      </c>
      <c r="AF65" s="127">
        <f t="shared" si="26"/>
        <v>0</v>
      </c>
      <c r="AG65" s="127">
        <f t="shared" si="26"/>
        <v>450545.67000000004</v>
      </c>
      <c r="AI65" s="38"/>
      <c r="AJ65" s="38"/>
    </row>
    <row r="66" spans="1:60" s="168" customFormat="1" ht="11.25">
      <c r="A66" s="185"/>
      <c r="B66" s="186" t="s">
        <v>76</v>
      </c>
      <c r="C66" s="30">
        <v>30747823.459999997</v>
      </c>
      <c r="D66" s="27">
        <v>17199383.540000003</v>
      </c>
      <c r="E66" s="187">
        <v>403594.73999999993</v>
      </c>
      <c r="F66" s="49">
        <f t="shared" si="23"/>
        <v>48350801.740000002</v>
      </c>
      <c r="G66" s="188">
        <v>45842586.679999977</v>
      </c>
      <c r="H66" s="189">
        <v>0</v>
      </c>
      <c r="I66" s="190">
        <v>0</v>
      </c>
      <c r="J66" s="188">
        <v>322155.83</v>
      </c>
      <c r="K66" s="49">
        <f t="shared" si="24"/>
        <v>94515544.249999985</v>
      </c>
      <c r="L66" s="191">
        <v>3431514.09</v>
      </c>
      <c r="M66" s="27">
        <v>2138838.7299999991</v>
      </c>
      <c r="N66" s="187">
        <v>5044801.1699999962</v>
      </c>
      <c r="O66" s="190">
        <f t="shared" si="20"/>
        <v>10615153.989999995</v>
      </c>
      <c r="P66" s="191">
        <v>1038570</v>
      </c>
      <c r="Q66" s="187">
        <v>64620</v>
      </c>
      <c r="R66" s="190">
        <f t="shared" si="21"/>
        <v>1103190</v>
      </c>
      <c r="S66" s="190">
        <f>O66+R66</f>
        <v>11718343.989999995</v>
      </c>
      <c r="T66" s="192">
        <v>15497724.740000004</v>
      </c>
      <c r="U66" s="188">
        <v>2833652.5300000003</v>
      </c>
      <c r="V66" s="192">
        <f>SUM(T66:U66)</f>
        <v>18331377.270000003</v>
      </c>
      <c r="W66" s="190">
        <v>591982.26999999979</v>
      </c>
      <c r="X66" s="191">
        <v>69203.850000000006</v>
      </c>
      <c r="Y66" s="31">
        <v>29624.539999999997</v>
      </c>
      <c r="Z66" s="32">
        <f t="shared" si="25"/>
        <v>98828.39</v>
      </c>
      <c r="AA66" s="190">
        <v>18503.460000000003</v>
      </c>
      <c r="AB66" s="190">
        <v>0</v>
      </c>
      <c r="AC66" s="190">
        <v>0</v>
      </c>
      <c r="AD66" s="190">
        <v>0</v>
      </c>
      <c r="AE66" s="190">
        <v>8824.74</v>
      </c>
      <c r="AF66" s="190">
        <v>0</v>
      </c>
      <c r="AG66" s="190">
        <f t="shared" si="22"/>
        <v>126156.59000000001</v>
      </c>
      <c r="AI66" s="169"/>
      <c r="AJ66" s="169"/>
    </row>
    <row r="67" spans="1:60" s="168" customFormat="1" ht="11.25">
      <c r="A67" s="185"/>
      <c r="B67" s="90" t="s">
        <v>77</v>
      </c>
      <c r="C67" s="43">
        <v>33203811.500000007</v>
      </c>
      <c r="D67" s="43">
        <v>18430223.680000003</v>
      </c>
      <c r="E67" s="48">
        <v>434452.86999999982</v>
      </c>
      <c r="F67" s="49">
        <f t="shared" si="23"/>
        <v>52068488.050000004</v>
      </c>
      <c r="G67" s="171">
        <v>54529318.319999672</v>
      </c>
      <c r="H67" s="172">
        <v>1727934.64</v>
      </c>
      <c r="I67" s="49">
        <v>96692.44</v>
      </c>
      <c r="J67" s="171">
        <v>346849.54</v>
      </c>
      <c r="K67" s="49">
        <f t="shared" si="24"/>
        <v>107041348.34999968</v>
      </c>
      <c r="L67" s="42">
        <v>4015885.1899999995</v>
      </c>
      <c r="M67" s="43">
        <v>2481656.6399999992</v>
      </c>
      <c r="N67" s="48">
        <v>5959449.0500000007</v>
      </c>
      <c r="O67" s="49">
        <f t="shared" si="20"/>
        <v>12456990.879999999</v>
      </c>
      <c r="P67" s="42">
        <v>1210961.76</v>
      </c>
      <c r="Q67" s="48">
        <v>66360</v>
      </c>
      <c r="R67" s="49">
        <f t="shared" si="21"/>
        <v>1277321.76</v>
      </c>
      <c r="S67" s="49">
        <f>O67+R67</f>
        <v>13734312.639999999</v>
      </c>
      <c r="T67" s="119">
        <v>17950145.969999999</v>
      </c>
      <c r="U67" s="171">
        <v>3592032.9099999997</v>
      </c>
      <c r="V67" s="119">
        <f>SUM(T67:U67)</f>
        <v>21542178.879999999</v>
      </c>
      <c r="W67" s="49">
        <v>727764.74</v>
      </c>
      <c r="X67" s="42">
        <v>68824.87</v>
      </c>
      <c r="Y67" s="45">
        <v>31600.600000000006</v>
      </c>
      <c r="Z67" s="47">
        <f t="shared" si="25"/>
        <v>100425.47</v>
      </c>
      <c r="AA67" s="49">
        <v>30278.41</v>
      </c>
      <c r="AB67" s="49">
        <v>0</v>
      </c>
      <c r="AC67" s="49">
        <v>0</v>
      </c>
      <c r="AD67" s="49">
        <v>0</v>
      </c>
      <c r="AE67" s="49">
        <v>5613.23</v>
      </c>
      <c r="AF67" s="49">
        <v>0</v>
      </c>
      <c r="AG67" s="49">
        <f t="shared" si="22"/>
        <v>136317.11000000002</v>
      </c>
      <c r="AI67" s="169"/>
      <c r="AJ67" s="169"/>
    </row>
    <row r="68" spans="1:60" s="168" customFormat="1" thickBot="1">
      <c r="A68" s="185"/>
      <c r="B68" s="173" t="s">
        <v>78</v>
      </c>
      <c r="C68" s="71">
        <v>31330658.169999998</v>
      </c>
      <c r="D68" s="72">
        <v>17116285.47000001</v>
      </c>
      <c r="E68" s="77">
        <v>394062.61999999976</v>
      </c>
      <c r="F68" s="49">
        <f t="shared" si="23"/>
        <v>48841006.260000005</v>
      </c>
      <c r="G68" s="174">
        <v>26571180.319999933</v>
      </c>
      <c r="H68" s="175">
        <v>24483000.909999996</v>
      </c>
      <c r="I68" s="78">
        <v>66940.92</v>
      </c>
      <c r="J68" s="174">
        <v>314600.87000000005</v>
      </c>
      <c r="K68" s="49">
        <f t="shared" si="24"/>
        <v>75793728.369999945</v>
      </c>
      <c r="L68" s="97">
        <v>3971598.600000001</v>
      </c>
      <c r="M68" s="68">
        <v>2259730.14</v>
      </c>
      <c r="N68" s="120">
        <v>5847866.9999999981</v>
      </c>
      <c r="O68" s="114">
        <f t="shared" si="20"/>
        <v>12079195.739999998</v>
      </c>
      <c r="P68" s="97">
        <v>1170847.6000000001</v>
      </c>
      <c r="Q68" s="120">
        <v>77520</v>
      </c>
      <c r="R68" s="114">
        <f t="shared" si="21"/>
        <v>1248367.6000000001</v>
      </c>
      <c r="S68" s="114">
        <f>O68+R68</f>
        <v>13327563.339999998</v>
      </c>
      <c r="T68" s="121">
        <v>16136087.100000003</v>
      </c>
      <c r="U68" s="176">
        <v>3818531.669999999</v>
      </c>
      <c r="V68" s="121">
        <f>SUM(T68:U68)</f>
        <v>19954618.770000003</v>
      </c>
      <c r="W68" s="114">
        <v>703548.54999999981</v>
      </c>
      <c r="X68" s="97">
        <v>149558.66</v>
      </c>
      <c r="Y68" s="98">
        <v>46488.47</v>
      </c>
      <c r="Z68" s="101">
        <f t="shared" si="25"/>
        <v>196047.13</v>
      </c>
      <c r="AA68" s="114">
        <v>15139.210000000005</v>
      </c>
      <c r="AB68" s="114">
        <v>0</v>
      </c>
      <c r="AC68" s="114">
        <v>83856.899999999994</v>
      </c>
      <c r="AD68" s="114">
        <v>0</v>
      </c>
      <c r="AE68" s="114">
        <v>4997.1000000000004</v>
      </c>
      <c r="AF68" s="114">
        <v>0</v>
      </c>
      <c r="AG68" s="114">
        <f t="shared" si="22"/>
        <v>300040.33999999997</v>
      </c>
      <c r="AI68" s="169"/>
      <c r="AJ68" s="169"/>
    </row>
    <row r="69" spans="1:60" s="37" customFormat="1" thickBot="1">
      <c r="A69" s="40"/>
      <c r="B69" s="193" t="s">
        <v>59</v>
      </c>
      <c r="C69" s="84">
        <f t="shared" ref="C69:AG69" si="27">SUM(C66:C68)</f>
        <v>95282293.13000001</v>
      </c>
      <c r="D69" s="84">
        <f t="shared" si="27"/>
        <v>52745892.690000013</v>
      </c>
      <c r="E69" s="194">
        <f t="shared" si="27"/>
        <v>1232110.2299999995</v>
      </c>
      <c r="F69" s="87">
        <f t="shared" si="27"/>
        <v>149260296.05000001</v>
      </c>
      <c r="G69" s="84">
        <f t="shared" si="27"/>
        <v>126943085.31999958</v>
      </c>
      <c r="H69" s="194">
        <f t="shared" si="27"/>
        <v>26210935.549999997</v>
      </c>
      <c r="I69" s="87">
        <f t="shared" si="27"/>
        <v>163633.35999999999</v>
      </c>
      <c r="J69" s="194">
        <f t="shared" si="27"/>
        <v>983606.24</v>
      </c>
      <c r="K69" s="180">
        <f t="shared" si="27"/>
        <v>277350620.96999961</v>
      </c>
      <c r="L69" s="123">
        <f t="shared" si="27"/>
        <v>11418997.880000001</v>
      </c>
      <c r="M69" s="124">
        <f t="shared" si="27"/>
        <v>6880225.5099999979</v>
      </c>
      <c r="N69" s="181">
        <f t="shared" si="27"/>
        <v>16852117.219999995</v>
      </c>
      <c r="O69" s="127">
        <f t="shared" si="27"/>
        <v>35151340.609999992</v>
      </c>
      <c r="P69" s="123">
        <f t="shared" si="27"/>
        <v>3420379.36</v>
      </c>
      <c r="Q69" s="181">
        <f t="shared" si="27"/>
        <v>208500</v>
      </c>
      <c r="R69" s="127">
        <f t="shared" si="27"/>
        <v>3628879.36</v>
      </c>
      <c r="S69" s="127">
        <f t="shared" si="27"/>
        <v>38780219.969999991</v>
      </c>
      <c r="T69" s="182">
        <f t="shared" si="27"/>
        <v>49583957.810000002</v>
      </c>
      <c r="U69" s="183">
        <f t="shared" si="27"/>
        <v>10244217.109999999</v>
      </c>
      <c r="V69" s="182">
        <f t="shared" si="27"/>
        <v>59828174.920000009</v>
      </c>
      <c r="W69" s="127">
        <f t="shared" si="27"/>
        <v>2023295.5599999996</v>
      </c>
      <c r="X69" s="123">
        <f t="shared" si="27"/>
        <v>287587.38</v>
      </c>
      <c r="Y69" s="126">
        <f t="shared" si="27"/>
        <v>107713.61</v>
      </c>
      <c r="Z69" s="184">
        <f t="shared" si="27"/>
        <v>395300.99</v>
      </c>
      <c r="AA69" s="127">
        <f t="shared" si="27"/>
        <v>63921.080000000009</v>
      </c>
      <c r="AB69" s="127">
        <f t="shared" si="27"/>
        <v>0</v>
      </c>
      <c r="AC69" s="127">
        <f t="shared" si="27"/>
        <v>83856.899999999994</v>
      </c>
      <c r="AD69" s="127">
        <f t="shared" si="27"/>
        <v>0</v>
      </c>
      <c r="AE69" s="127">
        <f t="shared" si="27"/>
        <v>19435.07</v>
      </c>
      <c r="AF69" s="127">
        <f t="shared" si="27"/>
        <v>0</v>
      </c>
      <c r="AG69" s="127">
        <f t="shared" si="27"/>
        <v>562514.04</v>
      </c>
      <c r="AI69" s="38"/>
      <c r="AJ69" s="38"/>
    </row>
    <row r="70" spans="1:60" s="37" customFormat="1" ht="11.25">
      <c r="A70" s="40"/>
      <c r="B70" s="88" t="s">
        <v>79</v>
      </c>
      <c r="C70" s="33">
        <v>32459782.449999996</v>
      </c>
      <c r="D70" s="26">
        <v>17720390.780000005</v>
      </c>
      <c r="E70" s="35">
        <v>535108.4</v>
      </c>
      <c r="F70" s="36">
        <f t="shared" ref="F70:F76" si="28">C70+D70+E70</f>
        <v>50715281.630000003</v>
      </c>
      <c r="G70" s="195">
        <v>4744853.7200000007</v>
      </c>
      <c r="H70" s="196">
        <v>52834386.760000005</v>
      </c>
      <c r="I70" s="36">
        <v>63221.98</v>
      </c>
      <c r="J70" s="195">
        <v>427474.38299999991</v>
      </c>
      <c r="K70" s="190">
        <f t="shared" si="24"/>
        <v>55950831.713</v>
      </c>
      <c r="L70" s="191">
        <v>3778800.7699999996</v>
      </c>
      <c r="M70" s="27">
        <v>2331263.87</v>
      </c>
      <c r="N70" s="187">
        <v>5438906.709999999</v>
      </c>
      <c r="O70" s="190">
        <f t="shared" si="20"/>
        <v>11548971.349999998</v>
      </c>
      <c r="P70" s="191">
        <v>1113065.5</v>
      </c>
      <c r="Q70" s="187">
        <v>81300</v>
      </c>
      <c r="R70" s="190">
        <f t="shared" si="21"/>
        <v>1194365.5</v>
      </c>
      <c r="S70" s="190">
        <f>O70+R70</f>
        <v>12743336.849999998</v>
      </c>
      <c r="T70" s="192">
        <v>16627516.550000003</v>
      </c>
      <c r="U70" s="188">
        <v>4160992.27</v>
      </c>
      <c r="V70" s="192">
        <f>SUM(T70:U70)</f>
        <v>20788508.820000004</v>
      </c>
      <c r="W70" s="190">
        <v>789274.21999999974</v>
      </c>
      <c r="X70" s="191">
        <v>43636.619999999995</v>
      </c>
      <c r="Y70" s="31">
        <v>37861.800000000003</v>
      </c>
      <c r="Z70" s="32">
        <f t="shared" si="25"/>
        <v>81498.42</v>
      </c>
      <c r="AA70" s="190">
        <v>22288.29</v>
      </c>
      <c r="AB70" s="190">
        <v>0</v>
      </c>
      <c r="AC70" s="190">
        <v>116082.47</v>
      </c>
      <c r="AD70" s="190">
        <v>534297.93000000005</v>
      </c>
      <c r="AE70" s="190">
        <v>11515.8</v>
      </c>
      <c r="AF70" s="190">
        <v>0</v>
      </c>
      <c r="AG70" s="49">
        <f>Z70+AA70+AB70+AC70+AD70+AE70+AF70</f>
        <v>765682.91000000015</v>
      </c>
      <c r="AI70" s="38"/>
      <c r="AJ70" s="38"/>
    </row>
    <row r="71" spans="1:60" s="37" customFormat="1" ht="11.25">
      <c r="A71" s="40"/>
      <c r="B71" s="90" t="s">
        <v>80</v>
      </c>
      <c r="C71" s="46">
        <v>29198764.350000001</v>
      </c>
      <c r="D71" s="43">
        <v>17785948.140000008</v>
      </c>
      <c r="E71" s="48">
        <v>516775.33000000013</v>
      </c>
      <c r="F71" s="49">
        <f t="shared" si="28"/>
        <v>47501487.820000008</v>
      </c>
      <c r="G71" s="171">
        <v>2335928.0200000005</v>
      </c>
      <c r="H71" s="172">
        <v>72919700.110000014</v>
      </c>
      <c r="I71" s="49">
        <v>34995.24</v>
      </c>
      <c r="J71" s="171">
        <v>412433.82999999996</v>
      </c>
      <c r="K71" s="49">
        <f t="shared" ref="K71:K72" si="29">SUM(F71:J71)</f>
        <v>123204545.02000001</v>
      </c>
      <c r="L71" s="42">
        <v>3645587.5799999996</v>
      </c>
      <c r="M71" s="43">
        <v>2122908.1499999994</v>
      </c>
      <c r="N71" s="48">
        <v>5740466.6799999988</v>
      </c>
      <c r="O71" s="49">
        <f t="shared" si="20"/>
        <v>11508962.409999996</v>
      </c>
      <c r="P71" s="42">
        <v>1117667.72</v>
      </c>
      <c r="Q71" s="48">
        <v>62700</v>
      </c>
      <c r="R71" s="49">
        <f t="shared" si="21"/>
        <v>1180367.72</v>
      </c>
      <c r="S71" s="49">
        <f>O71+R71</f>
        <v>12689330.129999997</v>
      </c>
      <c r="T71" s="119">
        <v>18634699.23</v>
      </c>
      <c r="U71" s="171">
        <v>4275699.46</v>
      </c>
      <c r="V71" s="119">
        <f>SUM(T71:U71)</f>
        <v>22910398.690000001</v>
      </c>
      <c r="W71" s="49">
        <v>654229.44999999995</v>
      </c>
      <c r="X71" s="42">
        <v>87844.14999999998</v>
      </c>
      <c r="Y71" s="45">
        <v>32791.22</v>
      </c>
      <c r="Z71" s="47">
        <f t="shared" si="25"/>
        <v>120635.36999999998</v>
      </c>
      <c r="AA71" s="49">
        <v>23129.29</v>
      </c>
      <c r="AB71" s="49">
        <v>0</v>
      </c>
      <c r="AC71" s="49">
        <v>80446.210000000006</v>
      </c>
      <c r="AD71" s="49">
        <v>578840.47</v>
      </c>
      <c r="AE71" s="49">
        <v>9457.31</v>
      </c>
      <c r="AF71" s="49">
        <v>0</v>
      </c>
      <c r="AG71" s="49">
        <f>Z71+AA71+AB71+AC71+AD71+AE71+AF71</f>
        <v>812508.65</v>
      </c>
      <c r="AI71" s="38"/>
      <c r="AJ71" s="38"/>
    </row>
    <row r="72" spans="1:60" s="37" customFormat="1" thickBot="1">
      <c r="A72" s="40"/>
      <c r="B72" s="96" t="s">
        <v>81</v>
      </c>
      <c r="C72" s="100">
        <v>0</v>
      </c>
      <c r="D72" s="68">
        <v>0</v>
      </c>
      <c r="E72" s="120">
        <v>0</v>
      </c>
      <c r="F72" s="114">
        <f t="shared" si="28"/>
        <v>0</v>
      </c>
      <c r="G72" s="176">
        <v>0</v>
      </c>
      <c r="H72" s="197"/>
      <c r="I72" s="114">
        <v>0</v>
      </c>
      <c r="J72" s="176">
        <v>0</v>
      </c>
      <c r="K72" s="114">
        <f t="shared" si="29"/>
        <v>0</v>
      </c>
      <c r="L72" s="97">
        <v>0</v>
      </c>
      <c r="M72" s="68">
        <v>0</v>
      </c>
      <c r="N72" s="120">
        <v>0</v>
      </c>
      <c r="O72" s="114">
        <f t="shared" si="20"/>
        <v>0</v>
      </c>
      <c r="P72" s="97">
        <v>0</v>
      </c>
      <c r="Q72" s="120">
        <v>0</v>
      </c>
      <c r="R72" s="114">
        <f t="shared" si="21"/>
        <v>0</v>
      </c>
      <c r="S72" s="114">
        <f>O72+R72</f>
        <v>0</v>
      </c>
      <c r="T72" s="121">
        <v>0</v>
      </c>
      <c r="U72" s="176">
        <v>0</v>
      </c>
      <c r="V72" s="121">
        <f>SUM(T72:U72)</f>
        <v>0</v>
      </c>
      <c r="W72" s="114">
        <v>0</v>
      </c>
      <c r="X72" s="97">
        <v>0</v>
      </c>
      <c r="Y72" s="98">
        <v>0</v>
      </c>
      <c r="Z72" s="101">
        <f t="shared" si="25"/>
        <v>0</v>
      </c>
      <c r="AA72" s="114">
        <v>0</v>
      </c>
      <c r="AB72" s="114">
        <v>0</v>
      </c>
      <c r="AC72" s="114">
        <v>0</v>
      </c>
      <c r="AD72" s="114">
        <v>0</v>
      </c>
      <c r="AE72" s="114">
        <v>0</v>
      </c>
      <c r="AF72" s="114">
        <v>0</v>
      </c>
      <c r="AG72" s="114">
        <f t="shared" si="22"/>
        <v>0</v>
      </c>
      <c r="AI72" s="38"/>
      <c r="AJ72" s="38"/>
    </row>
    <row r="73" spans="1:60" s="37" customFormat="1" thickBot="1">
      <c r="A73" s="40"/>
      <c r="B73" s="122" t="s">
        <v>66</v>
      </c>
      <c r="C73" s="198">
        <f t="shared" ref="C73:AG73" si="30">SUM(C70:C72)</f>
        <v>61658546.799999997</v>
      </c>
      <c r="D73" s="124">
        <f t="shared" si="30"/>
        <v>35506338.920000017</v>
      </c>
      <c r="E73" s="181">
        <f t="shared" si="30"/>
        <v>1051883.7300000002</v>
      </c>
      <c r="F73" s="127">
        <f t="shared" si="30"/>
        <v>98216769.450000018</v>
      </c>
      <c r="G73" s="183">
        <f t="shared" si="30"/>
        <v>7080781.7400000012</v>
      </c>
      <c r="H73" s="199">
        <f t="shared" si="30"/>
        <v>125754086.87000002</v>
      </c>
      <c r="I73" s="127">
        <f t="shared" si="30"/>
        <v>98217.22</v>
      </c>
      <c r="J73" s="183">
        <f t="shared" si="30"/>
        <v>839908.21299999987</v>
      </c>
      <c r="K73" s="200">
        <f t="shared" si="30"/>
        <v>179155376.73300001</v>
      </c>
      <c r="L73" s="123">
        <f t="shared" si="30"/>
        <v>7424388.3499999996</v>
      </c>
      <c r="M73" s="124">
        <f t="shared" si="30"/>
        <v>4454172.0199999996</v>
      </c>
      <c r="N73" s="181">
        <f t="shared" si="30"/>
        <v>11179373.389999997</v>
      </c>
      <c r="O73" s="127">
        <f t="shared" si="30"/>
        <v>23057933.759999994</v>
      </c>
      <c r="P73" s="123">
        <f t="shared" si="30"/>
        <v>2230733.2199999997</v>
      </c>
      <c r="Q73" s="181">
        <f t="shared" si="30"/>
        <v>144000</v>
      </c>
      <c r="R73" s="127">
        <f t="shared" si="30"/>
        <v>2374733.2199999997</v>
      </c>
      <c r="S73" s="127">
        <f t="shared" si="30"/>
        <v>25432666.979999997</v>
      </c>
      <c r="T73" s="182">
        <f t="shared" si="30"/>
        <v>35262215.780000001</v>
      </c>
      <c r="U73" s="183">
        <f t="shared" si="30"/>
        <v>8436691.7300000004</v>
      </c>
      <c r="V73" s="182">
        <f t="shared" si="30"/>
        <v>43698907.510000005</v>
      </c>
      <c r="W73" s="127">
        <f t="shared" si="30"/>
        <v>1443503.6699999997</v>
      </c>
      <c r="X73" s="123">
        <f t="shared" si="30"/>
        <v>131480.76999999996</v>
      </c>
      <c r="Y73" s="126">
        <f t="shared" si="30"/>
        <v>70653.02</v>
      </c>
      <c r="Z73" s="184">
        <f t="shared" si="30"/>
        <v>202133.78999999998</v>
      </c>
      <c r="AA73" s="127">
        <f t="shared" si="30"/>
        <v>45417.58</v>
      </c>
      <c r="AB73" s="127">
        <f t="shared" si="30"/>
        <v>0</v>
      </c>
      <c r="AC73" s="127">
        <f t="shared" si="30"/>
        <v>196528.68</v>
      </c>
      <c r="AD73" s="127">
        <f t="shared" si="30"/>
        <v>1113138.3999999999</v>
      </c>
      <c r="AE73" s="127">
        <f t="shared" si="30"/>
        <v>20973.11</v>
      </c>
      <c r="AF73" s="127">
        <f t="shared" si="30"/>
        <v>0</v>
      </c>
      <c r="AG73" s="127">
        <f t="shared" si="30"/>
        <v>1578191.56</v>
      </c>
      <c r="AI73" s="38"/>
      <c r="AJ73" s="38"/>
    </row>
    <row r="74" spans="1:60" s="37" customFormat="1" ht="11.25">
      <c r="A74" s="40"/>
      <c r="B74" s="186" t="s">
        <v>82</v>
      </c>
      <c r="C74" s="30">
        <v>0</v>
      </c>
      <c r="D74" s="27">
        <v>0</v>
      </c>
      <c r="E74" s="187">
        <v>0</v>
      </c>
      <c r="F74" s="190">
        <f t="shared" si="28"/>
        <v>0</v>
      </c>
      <c r="G74" s="188">
        <v>0</v>
      </c>
      <c r="H74" s="189"/>
      <c r="I74" s="190">
        <v>0</v>
      </c>
      <c r="J74" s="188">
        <v>0</v>
      </c>
      <c r="K74" s="190">
        <f>SUM(I74:J74)</f>
        <v>0</v>
      </c>
      <c r="L74" s="191">
        <v>0</v>
      </c>
      <c r="M74" s="201">
        <v>0</v>
      </c>
      <c r="N74" s="187">
        <v>0</v>
      </c>
      <c r="O74" s="190">
        <f t="shared" si="20"/>
        <v>0</v>
      </c>
      <c r="P74" s="191">
        <v>0</v>
      </c>
      <c r="Q74" s="187">
        <v>0</v>
      </c>
      <c r="R74" s="190">
        <f t="shared" si="21"/>
        <v>0</v>
      </c>
      <c r="S74" s="190">
        <f>O74+R74</f>
        <v>0</v>
      </c>
      <c r="T74" s="192">
        <v>0</v>
      </c>
      <c r="U74" s="188">
        <v>0</v>
      </c>
      <c r="V74" s="192">
        <f>SUM(T74:U74)</f>
        <v>0</v>
      </c>
      <c r="W74" s="190">
        <v>0</v>
      </c>
      <c r="X74" s="191">
        <v>0</v>
      </c>
      <c r="Y74" s="31">
        <v>0</v>
      </c>
      <c r="Z74" s="32">
        <f t="shared" si="25"/>
        <v>0</v>
      </c>
      <c r="AA74" s="190">
        <v>0</v>
      </c>
      <c r="AB74" s="190">
        <v>0</v>
      </c>
      <c r="AC74" s="190">
        <v>0</v>
      </c>
      <c r="AD74" s="190">
        <v>0</v>
      </c>
      <c r="AE74" s="190">
        <v>0</v>
      </c>
      <c r="AF74" s="190">
        <v>0</v>
      </c>
      <c r="AG74" s="190">
        <f t="shared" si="22"/>
        <v>0</v>
      </c>
      <c r="AI74" s="38"/>
      <c r="AJ74" s="38"/>
    </row>
    <row r="75" spans="1:60" s="37" customFormat="1" ht="11.25">
      <c r="A75" s="40"/>
      <c r="B75" s="90" t="s">
        <v>83</v>
      </c>
      <c r="C75" s="46">
        <v>0</v>
      </c>
      <c r="D75" s="43">
        <v>0</v>
      </c>
      <c r="E75" s="48">
        <v>0</v>
      </c>
      <c r="F75" s="49">
        <f t="shared" si="28"/>
        <v>0</v>
      </c>
      <c r="G75" s="171">
        <v>0</v>
      </c>
      <c r="H75" s="172"/>
      <c r="I75" s="49">
        <v>0</v>
      </c>
      <c r="J75" s="171">
        <v>0</v>
      </c>
      <c r="K75" s="49">
        <f>SUM(I75:J75)</f>
        <v>0</v>
      </c>
      <c r="L75" s="42">
        <v>0</v>
      </c>
      <c r="M75" s="43">
        <v>0</v>
      </c>
      <c r="N75" s="48">
        <v>0</v>
      </c>
      <c r="O75" s="49">
        <f t="shared" si="20"/>
        <v>0</v>
      </c>
      <c r="P75" s="42">
        <v>0</v>
      </c>
      <c r="Q75" s="48">
        <v>0</v>
      </c>
      <c r="R75" s="49">
        <f t="shared" si="21"/>
        <v>0</v>
      </c>
      <c r="S75" s="49">
        <f>O75+R75</f>
        <v>0</v>
      </c>
      <c r="T75" s="119">
        <v>0</v>
      </c>
      <c r="U75" s="171">
        <v>0</v>
      </c>
      <c r="V75" s="119">
        <f>SUM(T75:U75)</f>
        <v>0</v>
      </c>
      <c r="W75" s="49">
        <v>0</v>
      </c>
      <c r="X75" s="42">
        <v>0</v>
      </c>
      <c r="Y75" s="45">
        <v>0</v>
      </c>
      <c r="Z75" s="47">
        <f t="shared" si="25"/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  <c r="AG75" s="49">
        <f t="shared" si="22"/>
        <v>0</v>
      </c>
      <c r="AI75" s="38"/>
      <c r="AJ75" s="38"/>
    </row>
    <row r="76" spans="1:60" s="37" customFormat="1" thickBot="1">
      <c r="A76" s="40"/>
      <c r="B76" s="173" t="s">
        <v>84</v>
      </c>
      <c r="C76" s="71">
        <v>0</v>
      </c>
      <c r="D76" s="72">
        <v>0</v>
      </c>
      <c r="E76" s="77">
        <v>0</v>
      </c>
      <c r="F76" s="78">
        <f t="shared" si="28"/>
        <v>0</v>
      </c>
      <c r="G76" s="174">
        <v>0</v>
      </c>
      <c r="H76" s="175"/>
      <c r="I76" s="78">
        <v>0</v>
      </c>
      <c r="J76" s="174">
        <v>0</v>
      </c>
      <c r="K76" s="78">
        <f>SUM(K74:K75)</f>
        <v>0</v>
      </c>
      <c r="L76" s="97">
        <v>0</v>
      </c>
      <c r="M76" s="68">
        <v>0</v>
      </c>
      <c r="N76" s="120">
        <v>0</v>
      </c>
      <c r="O76" s="114">
        <f t="shared" si="20"/>
        <v>0</v>
      </c>
      <c r="P76" s="97">
        <v>0</v>
      </c>
      <c r="Q76" s="120">
        <v>0</v>
      </c>
      <c r="R76" s="114">
        <f t="shared" si="21"/>
        <v>0</v>
      </c>
      <c r="S76" s="114">
        <f>O76+R76</f>
        <v>0</v>
      </c>
      <c r="T76" s="121">
        <v>0</v>
      </c>
      <c r="U76" s="176">
        <v>0</v>
      </c>
      <c r="V76" s="121">
        <f>SUM(T76:U76)</f>
        <v>0</v>
      </c>
      <c r="W76" s="114">
        <v>0</v>
      </c>
      <c r="X76" s="97">
        <v>0</v>
      </c>
      <c r="Y76" s="98">
        <v>0</v>
      </c>
      <c r="Z76" s="101">
        <f t="shared" si="25"/>
        <v>0</v>
      </c>
      <c r="AA76" s="114">
        <v>0</v>
      </c>
      <c r="AB76" s="114">
        <v>0</v>
      </c>
      <c r="AC76" s="114">
        <v>0</v>
      </c>
      <c r="AD76" s="114">
        <v>0</v>
      </c>
      <c r="AE76" s="114">
        <v>0</v>
      </c>
      <c r="AF76" s="114">
        <v>0</v>
      </c>
      <c r="AG76" s="114">
        <f t="shared" si="22"/>
        <v>0</v>
      </c>
      <c r="AI76" s="117"/>
      <c r="AJ76" s="38"/>
    </row>
    <row r="77" spans="1:60" s="37" customFormat="1" thickBot="1">
      <c r="A77" s="40"/>
      <c r="B77" s="177" t="s">
        <v>67</v>
      </c>
      <c r="C77" s="178">
        <f>SUM(C74:C76)</f>
        <v>0</v>
      </c>
      <c r="D77" s="202">
        <f>SUM(D74:D76)</f>
        <v>0</v>
      </c>
      <c r="E77" s="203">
        <f>SUM(E74:E76)</f>
        <v>0</v>
      </c>
      <c r="F77" s="180">
        <f>SUM(F74:F76)</f>
        <v>0</v>
      </c>
      <c r="G77" s="179">
        <f>SUM(G74:G76)</f>
        <v>0</v>
      </c>
      <c r="H77" s="204"/>
      <c r="I77" s="180">
        <f>SUM(I74:I76)</f>
        <v>0</v>
      </c>
      <c r="J77" s="179">
        <f>SUM(J74:J76)</f>
        <v>0</v>
      </c>
      <c r="K77" s="205">
        <f>SUM(C77:J77)</f>
        <v>0</v>
      </c>
      <c r="L77" s="123">
        <f t="shared" ref="L77:AF77" si="31">SUM(L74:L76)</f>
        <v>0</v>
      </c>
      <c r="M77" s="124">
        <f t="shared" si="31"/>
        <v>0</v>
      </c>
      <c r="N77" s="181">
        <f t="shared" si="31"/>
        <v>0</v>
      </c>
      <c r="O77" s="127">
        <f t="shared" si="31"/>
        <v>0</v>
      </c>
      <c r="P77" s="123">
        <f t="shared" si="31"/>
        <v>0</v>
      </c>
      <c r="Q77" s="181">
        <f t="shared" si="31"/>
        <v>0</v>
      </c>
      <c r="R77" s="127">
        <f t="shared" si="31"/>
        <v>0</v>
      </c>
      <c r="S77" s="127">
        <f t="shared" si="31"/>
        <v>0</v>
      </c>
      <c r="T77" s="182">
        <f t="shared" si="31"/>
        <v>0</v>
      </c>
      <c r="U77" s="183">
        <f t="shared" si="31"/>
        <v>0</v>
      </c>
      <c r="V77" s="182">
        <f t="shared" si="31"/>
        <v>0</v>
      </c>
      <c r="W77" s="127">
        <f t="shared" si="31"/>
        <v>0</v>
      </c>
      <c r="X77" s="123">
        <f>SUM(X74:X76)</f>
        <v>0</v>
      </c>
      <c r="Y77" s="126">
        <f t="shared" si="31"/>
        <v>0</v>
      </c>
      <c r="Z77" s="184">
        <f t="shared" si="31"/>
        <v>0</v>
      </c>
      <c r="AA77" s="127">
        <f t="shared" si="31"/>
        <v>0</v>
      </c>
      <c r="AB77" s="127">
        <f t="shared" si="31"/>
        <v>0</v>
      </c>
      <c r="AC77" s="127">
        <f t="shared" si="31"/>
        <v>0</v>
      </c>
      <c r="AD77" s="127">
        <f t="shared" si="31"/>
        <v>0</v>
      </c>
      <c r="AE77" s="127">
        <f t="shared" si="31"/>
        <v>0</v>
      </c>
      <c r="AF77" s="127">
        <f t="shared" si="31"/>
        <v>0</v>
      </c>
      <c r="AG77" s="127">
        <f t="shared" si="22"/>
        <v>0</v>
      </c>
      <c r="AI77" s="38"/>
      <c r="AJ77" s="38"/>
    </row>
    <row r="78" spans="1:60" thickBot="1">
      <c r="A78" s="23"/>
      <c r="B78" s="122" t="s">
        <v>68</v>
      </c>
      <c r="C78" s="129">
        <f>C65+C69+C73+C77</f>
        <v>254317765.22000003</v>
      </c>
      <c r="D78" s="130">
        <f t="shared" ref="D78:T78" si="32">D65+D69+D73+D77</f>
        <v>142455944.55000004</v>
      </c>
      <c r="E78" s="206">
        <f t="shared" si="32"/>
        <v>3635258.1399999997</v>
      </c>
      <c r="F78" s="207">
        <f>F65+F69+F73+F77</f>
        <v>400408967.91000009</v>
      </c>
      <c r="G78" s="208">
        <f t="shared" si="32"/>
        <v>242644512.6999996</v>
      </c>
      <c r="H78" s="209"/>
      <c r="I78" s="207">
        <f t="shared" si="32"/>
        <v>261850.58</v>
      </c>
      <c r="J78" s="208">
        <f t="shared" si="32"/>
        <v>2901695.3859999995</v>
      </c>
      <c r="K78" s="207">
        <f t="shared" si="32"/>
        <v>719136726.68599963</v>
      </c>
      <c r="L78" s="210">
        <f t="shared" si="32"/>
        <v>29503757.420000002</v>
      </c>
      <c r="M78" s="210">
        <f t="shared" si="32"/>
        <v>18504286.929999996</v>
      </c>
      <c r="N78" s="210">
        <f t="shared" si="32"/>
        <v>44442189.140000001</v>
      </c>
      <c r="O78" s="210">
        <f>O65+O69+O73+O77</f>
        <v>92450233.48999998</v>
      </c>
      <c r="P78" s="208">
        <f t="shared" si="32"/>
        <v>9116286.3399999999</v>
      </c>
      <c r="Q78" s="206">
        <f t="shared" si="32"/>
        <v>542460</v>
      </c>
      <c r="R78" s="207">
        <f t="shared" si="32"/>
        <v>9658746.3399999999</v>
      </c>
      <c r="S78" s="138">
        <f t="shared" si="32"/>
        <v>102108979.82999998</v>
      </c>
      <c r="T78" s="208">
        <f t="shared" si="32"/>
        <v>132546845.44000001</v>
      </c>
      <c r="U78" s="208">
        <f>U65+U69+U73+U77</f>
        <v>25332799.359999999</v>
      </c>
      <c r="V78" s="208">
        <f>V65+V69+V73+V77</f>
        <v>157879644.80000001</v>
      </c>
      <c r="W78" s="208">
        <f t="shared" ref="W78" si="33">W65+W69+W73+W77</f>
        <v>5417698.3099999996</v>
      </c>
      <c r="X78" s="208">
        <f>X65+X69+X73+X77</f>
        <v>701963.91999999993</v>
      </c>
      <c r="Y78" s="208">
        <f t="shared" ref="Y78:AG78" si="34">Y65+Y69+Y73+Y77</f>
        <v>266674.35000000003</v>
      </c>
      <c r="Z78" s="208">
        <f t="shared" si="34"/>
        <v>968638.27</v>
      </c>
      <c r="AA78" s="208">
        <f t="shared" si="34"/>
        <v>170470.16000000003</v>
      </c>
      <c r="AB78" s="208">
        <f t="shared" si="34"/>
        <v>0</v>
      </c>
      <c r="AC78" s="208">
        <f t="shared" si="34"/>
        <v>280385.57999999996</v>
      </c>
      <c r="AD78" s="208">
        <f t="shared" si="34"/>
        <v>1113138.3999999999</v>
      </c>
      <c r="AE78" s="208">
        <f t="shared" si="34"/>
        <v>58618.86</v>
      </c>
      <c r="AF78" s="208">
        <f t="shared" si="34"/>
        <v>0</v>
      </c>
      <c r="AG78" s="208">
        <f t="shared" si="34"/>
        <v>2591251.27</v>
      </c>
      <c r="AI78" s="38"/>
      <c r="AJ78" s="38"/>
    </row>
    <row r="79" spans="1:60" s="141" customFormat="1" ht="11.25">
      <c r="A79" s="115"/>
      <c r="B79" s="211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</row>
    <row r="80" spans="1:60" s="141" customFormat="1" thickBot="1">
      <c r="A80" s="115"/>
      <c r="B80" s="211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38"/>
      <c r="AI80" s="117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</row>
    <row r="81" spans="1:60" s="7" customFormat="1" ht="18.75" thickBot="1">
      <c r="A81" s="4"/>
      <c r="B81" s="271" t="s">
        <v>69</v>
      </c>
      <c r="C81" s="274" t="s">
        <v>85</v>
      </c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6"/>
      <c r="AH81" s="5"/>
      <c r="AI81" s="6"/>
      <c r="AJ81" s="6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s="3" customFormat="1" ht="53.25" thickBot="1">
      <c r="A82" s="1"/>
      <c r="B82" s="272"/>
      <c r="C82" s="277" t="s">
        <v>2</v>
      </c>
      <c r="D82" s="278"/>
      <c r="E82" s="278"/>
      <c r="F82" s="278"/>
      <c r="G82" s="278"/>
      <c r="H82" s="278"/>
      <c r="I82" s="278"/>
      <c r="J82" s="278"/>
      <c r="K82" s="279"/>
      <c r="L82" s="280" t="s">
        <v>86</v>
      </c>
      <c r="M82" s="281"/>
      <c r="N82" s="281"/>
      <c r="O82" s="281"/>
      <c r="P82" s="281"/>
      <c r="Q82" s="281"/>
      <c r="R82" s="281"/>
      <c r="S82" s="282"/>
      <c r="T82" s="283" t="s">
        <v>87</v>
      </c>
      <c r="U82" s="284"/>
      <c r="V82" s="285"/>
      <c r="W82" s="212" t="s">
        <v>88</v>
      </c>
      <c r="X82" s="277" t="s">
        <v>7</v>
      </c>
      <c r="Y82" s="278"/>
      <c r="Z82" s="278"/>
      <c r="AA82" s="278"/>
      <c r="AB82" s="278"/>
      <c r="AC82" s="278"/>
      <c r="AD82" s="278"/>
      <c r="AE82" s="278"/>
      <c r="AF82" s="278"/>
      <c r="AG82" s="282"/>
      <c r="AH82" s="2"/>
      <c r="AI82" s="9"/>
      <c r="AJ82" s="9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s="3" customFormat="1" ht="11.25" customHeight="1">
      <c r="A83" s="1"/>
      <c r="B83" s="273"/>
      <c r="C83" s="264" t="s">
        <v>8</v>
      </c>
      <c r="D83" s="265"/>
      <c r="E83" s="265"/>
      <c r="F83" s="265"/>
      <c r="G83" s="265" t="s">
        <v>9</v>
      </c>
      <c r="H83" s="287" t="s">
        <v>10</v>
      </c>
      <c r="I83" s="265" t="s">
        <v>11</v>
      </c>
      <c r="J83" s="262" t="s">
        <v>12</v>
      </c>
      <c r="K83" s="254" t="s">
        <v>13</v>
      </c>
      <c r="L83" s="264" t="s">
        <v>14</v>
      </c>
      <c r="M83" s="265"/>
      <c r="N83" s="265"/>
      <c r="O83" s="266"/>
      <c r="P83" s="267" t="s">
        <v>15</v>
      </c>
      <c r="Q83" s="265"/>
      <c r="R83" s="268"/>
      <c r="S83" s="258" t="s">
        <v>16</v>
      </c>
      <c r="T83" s="269" t="s">
        <v>17</v>
      </c>
      <c r="U83" s="250" t="s">
        <v>18</v>
      </c>
      <c r="V83" s="256" t="s">
        <v>19</v>
      </c>
      <c r="W83" s="258" t="s">
        <v>20</v>
      </c>
      <c r="X83" s="260" t="s">
        <v>21</v>
      </c>
      <c r="Y83" s="261"/>
      <c r="Z83" s="261"/>
      <c r="AA83" s="250" t="s">
        <v>22</v>
      </c>
      <c r="AB83" s="250" t="s">
        <v>23</v>
      </c>
      <c r="AC83" s="250" t="s">
        <v>24</v>
      </c>
      <c r="AD83" s="250" t="s">
        <v>25</v>
      </c>
      <c r="AE83" s="250" t="s">
        <v>26</v>
      </c>
      <c r="AF83" s="252" t="s">
        <v>27</v>
      </c>
      <c r="AG83" s="254" t="s">
        <v>28</v>
      </c>
      <c r="AH83" s="2"/>
      <c r="AI83" s="9"/>
      <c r="AJ83" s="9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s="3" customFormat="1" ht="50.25" thickBot="1">
      <c r="A84" s="1"/>
      <c r="B84" s="273"/>
      <c r="C84" s="213" t="s">
        <v>29</v>
      </c>
      <c r="D84" s="214" t="s">
        <v>30</v>
      </c>
      <c r="E84" s="215" t="s">
        <v>31</v>
      </c>
      <c r="F84" s="216" t="s">
        <v>32</v>
      </c>
      <c r="G84" s="286"/>
      <c r="H84" s="288"/>
      <c r="I84" s="286"/>
      <c r="J84" s="263"/>
      <c r="K84" s="255"/>
      <c r="L84" s="217" t="s">
        <v>33</v>
      </c>
      <c r="M84" s="218" t="s">
        <v>34</v>
      </c>
      <c r="N84" s="218" t="s">
        <v>35</v>
      </c>
      <c r="O84" s="219" t="s">
        <v>36</v>
      </c>
      <c r="P84" s="220" t="s">
        <v>37</v>
      </c>
      <c r="Q84" s="221" t="s">
        <v>38</v>
      </c>
      <c r="R84" s="222" t="s">
        <v>39</v>
      </c>
      <c r="S84" s="259"/>
      <c r="T84" s="270"/>
      <c r="U84" s="251"/>
      <c r="V84" s="257"/>
      <c r="W84" s="259"/>
      <c r="X84" s="223" t="s">
        <v>40</v>
      </c>
      <c r="Y84" s="224" t="s">
        <v>41</v>
      </c>
      <c r="Z84" s="216" t="s">
        <v>42</v>
      </c>
      <c r="AA84" s="251"/>
      <c r="AB84" s="251"/>
      <c r="AC84" s="251"/>
      <c r="AD84" s="251"/>
      <c r="AE84" s="251"/>
      <c r="AF84" s="253"/>
      <c r="AG84" s="255"/>
      <c r="AH84" s="2"/>
      <c r="AI84" s="9"/>
      <c r="AJ84" s="9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s="37" customFormat="1" ht="11.25">
      <c r="A85" s="40"/>
      <c r="B85" s="225" t="s">
        <v>89</v>
      </c>
      <c r="C85" s="191">
        <f>C13-C65</f>
        <v>0</v>
      </c>
      <c r="D85" s="226">
        <f>D13-D65</f>
        <v>-3236702.4100000113</v>
      </c>
      <c r="E85" s="27">
        <f>E13-E65</f>
        <v>0</v>
      </c>
      <c r="F85" s="226">
        <f>F13-F65</f>
        <v>-3236702.4100000262</v>
      </c>
      <c r="G85" s="226">
        <f>G13-G65</f>
        <v>-25329645.64000003</v>
      </c>
      <c r="H85" s="28"/>
      <c r="I85" s="27">
        <f t="shared" ref="I85:AG85" si="35">I13-I65</f>
        <v>0</v>
      </c>
      <c r="J85" s="187">
        <f t="shared" si="35"/>
        <v>-2.9999997932463884E-3</v>
      </c>
      <c r="K85" s="227">
        <f t="shared" si="35"/>
        <v>-28566348.053000003</v>
      </c>
      <c r="L85" s="33">
        <f t="shared" si="35"/>
        <v>0</v>
      </c>
      <c r="M85" s="26">
        <f t="shared" si="35"/>
        <v>0</v>
      </c>
      <c r="N85" s="228">
        <f t="shared" si="35"/>
        <v>-2935769.1200000029</v>
      </c>
      <c r="O85" s="229">
        <f t="shared" si="35"/>
        <v>-2935769.1199999973</v>
      </c>
      <c r="P85" s="230">
        <f t="shared" si="35"/>
        <v>-65213.759999999776</v>
      </c>
      <c r="Q85" s="26">
        <f t="shared" si="35"/>
        <v>0</v>
      </c>
      <c r="R85" s="228">
        <f t="shared" si="35"/>
        <v>-65213.759999999776</v>
      </c>
      <c r="S85" s="231">
        <f t="shared" si="35"/>
        <v>-3000982.8800000027</v>
      </c>
      <c r="T85" s="232">
        <f t="shared" si="35"/>
        <v>-900671.85000000894</v>
      </c>
      <c r="U85" s="27">
        <f t="shared" si="35"/>
        <v>-1.862645149230957E-8</v>
      </c>
      <c r="V85" s="233">
        <f t="shared" si="35"/>
        <v>-900671.85000001639</v>
      </c>
      <c r="W85" s="227">
        <f t="shared" si="35"/>
        <v>-66489.079999999842</v>
      </c>
      <c r="X85" s="232">
        <f t="shared" si="35"/>
        <v>-68935.770000000019</v>
      </c>
      <c r="Y85" s="226">
        <f t="shared" si="35"/>
        <v>-5757.7200000000012</v>
      </c>
      <c r="Z85" s="226">
        <f t="shared" si="35"/>
        <v>-74693.489999999991</v>
      </c>
      <c r="AA85" s="226">
        <f t="shared" si="35"/>
        <v>-16291.500000000022</v>
      </c>
      <c r="AB85" s="226">
        <f t="shared" si="35"/>
        <v>0</v>
      </c>
      <c r="AC85" s="27">
        <f t="shared" si="35"/>
        <v>0</v>
      </c>
      <c r="AD85" s="27">
        <f t="shared" si="35"/>
        <v>0</v>
      </c>
      <c r="AE85" s="27">
        <f t="shared" si="35"/>
        <v>0</v>
      </c>
      <c r="AF85" s="27">
        <f t="shared" si="35"/>
        <v>0</v>
      </c>
      <c r="AG85" s="231">
        <f t="shared" si="35"/>
        <v>-90984.990000000049</v>
      </c>
      <c r="AI85" s="38"/>
      <c r="AJ85" s="38"/>
    </row>
    <row r="86" spans="1:60" s="37" customFormat="1" ht="11.25">
      <c r="A86" s="40"/>
      <c r="B86" s="234" t="s">
        <v>90</v>
      </c>
      <c r="C86" s="42">
        <f>C25-C69+C85</f>
        <v>0</v>
      </c>
      <c r="D86" s="43">
        <f>D25-D69+D85</f>
        <v>-3.2053440809249878E-3</v>
      </c>
      <c r="E86" s="43">
        <f>E25-E69+E85</f>
        <v>3.2053058966994286E-3</v>
      </c>
      <c r="F86" s="43">
        <f>F25-F69+F85</f>
        <v>-2.9802322387695313E-8</v>
      </c>
      <c r="G86" s="43">
        <f>G25-G69+G85</f>
        <v>3.7252902984619141E-7</v>
      </c>
      <c r="H86" s="44"/>
      <c r="I86" s="43">
        <f t="shared" ref="I86:AG86" si="36">I25-I69+I85</f>
        <v>0</v>
      </c>
      <c r="J86" s="48">
        <f t="shared" si="36"/>
        <v>-2.9999996768310666E-3</v>
      </c>
      <c r="K86" s="49">
        <f t="shared" si="36"/>
        <v>-2.9996335506439209E-3</v>
      </c>
      <c r="L86" s="235">
        <f t="shared" si="36"/>
        <v>-8.4700249135494232E-4</v>
      </c>
      <c r="M86" s="236">
        <f t="shared" si="36"/>
        <v>2.3569352924823761E-4</v>
      </c>
      <c r="N86" s="236">
        <f t="shared" si="36"/>
        <v>-4438679.7293886635</v>
      </c>
      <c r="O86" s="237">
        <f t="shared" si="36"/>
        <v>-4438679.7299999669</v>
      </c>
      <c r="P86" s="235">
        <f t="shared" si="36"/>
        <v>-181013.12000000477</v>
      </c>
      <c r="Q86" s="43">
        <f t="shared" si="36"/>
        <v>-1.4260876923799515E-9</v>
      </c>
      <c r="R86" s="236">
        <f t="shared" si="36"/>
        <v>-181013.12000000617</v>
      </c>
      <c r="S86" s="238">
        <f t="shared" si="36"/>
        <v>-4619692.8499999717</v>
      </c>
      <c r="T86" s="42">
        <f t="shared" si="36"/>
        <v>-2.9802322387695313E-8</v>
      </c>
      <c r="U86" s="236">
        <f t="shared" si="36"/>
        <v>-1629969.6300000139</v>
      </c>
      <c r="V86" s="238">
        <f t="shared" si="36"/>
        <v>-1629969.6300000399</v>
      </c>
      <c r="W86" s="239">
        <f t="shared" si="36"/>
        <v>-224204.6399999971</v>
      </c>
      <c r="X86" s="240">
        <f t="shared" si="36"/>
        <v>-4693.1500000003725</v>
      </c>
      <c r="Y86" s="236">
        <f t="shared" si="36"/>
        <v>-19401.330000000002</v>
      </c>
      <c r="Z86" s="236">
        <f t="shared" si="36"/>
        <v>-24094.480000000331</v>
      </c>
      <c r="AA86" s="236">
        <f t="shared" si="36"/>
        <v>-2792.5800000000309</v>
      </c>
      <c r="AB86" s="43">
        <f t="shared" si="36"/>
        <v>0</v>
      </c>
      <c r="AC86" s="236">
        <f t="shared" si="36"/>
        <v>-5646.8999999999942</v>
      </c>
      <c r="AD86" s="43">
        <f t="shared" si="36"/>
        <v>0</v>
      </c>
      <c r="AE86" s="43">
        <f t="shared" si="36"/>
        <v>-1.0913936421275139E-11</v>
      </c>
      <c r="AF86" s="43">
        <f t="shared" si="36"/>
        <v>0</v>
      </c>
      <c r="AG86" s="238">
        <f t="shared" si="36"/>
        <v>-32533.96000000037</v>
      </c>
      <c r="AI86" s="38"/>
      <c r="AJ86" s="38"/>
    </row>
    <row r="87" spans="1:60" s="37" customFormat="1" thickBot="1">
      <c r="A87" s="40"/>
      <c r="B87" s="241" t="s">
        <v>91</v>
      </c>
      <c r="C87" s="242">
        <f>C41-C70+C86</f>
        <v>62674109.482864</v>
      </c>
      <c r="D87" s="72">
        <f>D41-D70+D86</f>
        <v>34379311.291511133</v>
      </c>
      <c r="E87" s="72">
        <f>E41-E70+E86</f>
        <v>839819.13562469592</v>
      </c>
      <c r="F87" s="72">
        <f>F41-F70+F86</f>
        <v>97893239.909999818</v>
      </c>
      <c r="G87" s="72">
        <f>G41-G70+G86</f>
        <v>238881415.32000041</v>
      </c>
      <c r="H87" s="72"/>
      <c r="I87" s="72">
        <f t="shared" ref="I87:AG87" si="37">I41-I70+I86</f>
        <v>159904.66</v>
      </c>
      <c r="J87" s="77">
        <f t="shared" si="37"/>
        <v>978198.4439999928</v>
      </c>
      <c r="K87" s="78">
        <f t="shared" si="37"/>
        <v>337912758.33400023</v>
      </c>
      <c r="L87" s="71">
        <f t="shared" si="37"/>
        <v>7598647.9010548294</v>
      </c>
      <c r="M87" s="72">
        <f t="shared" si="37"/>
        <v>5273062.5435589748</v>
      </c>
      <c r="N87" s="72">
        <f t="shared" si="37"/>
        <v>10563788.475386225</v>
      </c>
      <c r="O87" s="77">
        <f t="shared" si="37"/>
        <v>23435498.920000035</v>
      </c>
      <c r="P87" s="71">
        <f t="shared" si="37"/>
        <v>2010501.3799999878</v>
      </c>
      <c r="Q87" s="72">
        <f t="shared" si="37"/>
        <v>174609.99999999933</v>
      </c>
      <c r="R87" s="72">
        <f t="shared" si="37"/>
        <v>2185111.3799999873</v>
      </c>
      <c r="S87" s="113">
        <f t="shared" si="37"/>
        <v>25620610.300000023</v>
      </c>
      <c r="T87" s="242">
        <f t="shared" si="37"/>
        <v>35331573.78999982</v>
      </c>
      <c r="U87" s="243">
        <f t="shared" si="37"/>
        <v>7039295.1999999881</v>
      </c>
      <c r="V87" s="113">
        <f t="shared" si="37"/>
        <v>42370868.989999816</v>
      </c>
      <c r="W87" s="78">
        <f t="shared" si="37"/>
        <v>1354621.1400000046</v>
      </c>
      <c r="X87" s="242">
        <f t="shared" si="37"/>
        <v>216120.22999999998</v>
      </c>
      <c r="Y87" s="243">
        <f t="shared" si="37"/>
        <v>42976.869999999995</v>
      </c>
      <c r="Z87" s="72">
        <f t="shared" si="37"/>
        <v>259097.10000000003</v>
      </c>
      <c r="AA87" s="72">
        <f t="shared" si="37"/>
        <v>38069.129999999968</v>
      </c>
      <c r="AB87" s="72">
        <f t="shared" si="37"/>
        <v>219450</v>
      </c>
      <c r="AC87" s="243">
        <f t="shared" si="37"/>
        <v>267270.63</v>
      </c>
      <c r="AD87" s="72">
        <f t="shared" si="37"/>
        <v>1251082.0699999998</v>
      </c>
      <c r="AE87" s="72">
        <f t="shared" si="37"/>
        <v>28038.44999999999</v>
      </c>
      <c r="AF87" s="72">
        <f t="shared" si="37"/>
        <v>0</v>
      </c>
      <c r="AG87" s="113">
        <f t="shared" si="37"/>
        <v>2063007.38</v>
      </c>
      <c r="AI87" s="38"/>
      <c r="AJ87" s="38"/>
    </row>
    <row r="88" spans="1:60" thickBot="1">
      <c r="A88" s="23"/>
      <c r="B88" s="244" t="s">
        <v>92</v>
      </c>
      <c r="C88" s="245">
        <f>C49-C78</f>
        <v>33475345.132863998</v>
      </c>
      <c r="D88" s="134">
        <f>D49-D78</f>
        <v>16593363.151511103</v>
      </c>
      <c r="E88" s="134">
        <f>E49-E78</f>
        <v>323043.80562469549</v>
      </c>
      <c r="F88" s="134">
        <f>F49-F78</f>
        <v>50391752.089999795</v>
      </c>
      <c r="G88" s="134">
        <f>G49-G78</f>
        <v>236545487.3000004</v>
      </c>
      <c r="H88" s="134"/>
      <c r="I88" s="134">
        <f t="shared" ref="I88:AG88" si="38">I49-I78</f>
        <v>318289.42000000004</v>
      </c>
      <c r="J88" s="137">
        <f t="shared" si="38"/>
        <v>1236304.6139999931</v>
      </c>
      <c r="K88" s="138">
        <f t="shared" si="38"/>
        <v>215572133.31400037</v>
      </c>
      <c r="L88" s="133">
        <f t="shared" si="38"/>
        <v>7355332.7010548264</v>
      </c>
      <c r="M88" s="134">
        <f t="shared" si="38"/>
        <v>5438434.6235589758</v>
      </c>
      <c r="N88" s="134">
        <f t="shared" si="38"/>
        <v>7060819.1853862256</v>
      </c>
      <c r="O88" s="137">
        <f t="shared" si="38"/>
        <v>19854586.51000005</v>
      </c>
      <c r="P88" s="133">
        <f t="shared" si="38"/>
        <v>4668423.6599999778</v>
      </c>
      <c r="Q88" s="134">
        <f t="shared" si="38"/>
        <v>221280</v>
      </c>
      <c r="R88" s="134">
        <f t="shared" si="38"/>
        <v>4889703.6599999797</v>
      </c>
      <c r="S88" s="135">
        <f t="shared" si="38"/>
        <v>24744290.170000046</v>
      </c>
      <c r="T88" s="245">
        <f t="shared" si="38"/>
        <v>57680704.559999898</v>
      </c>
      <c r="U88" s="134">
        <f t="shared" si="38"/>
        <v>10163019.79999999</v>
      </c>
      <c r="V88" s="135">
        <f t="shared" si="38"/>
        <v>68020724.359999895</v>
      </c>
      <c r="W88" s="138">
        <f t="shared" si="38"/>
        <v>1771241.6900000004</v>
      </c>
      <c r="X88" s="245">
        <f t="shared" si="38"/>
        <v>336226.08000000007</v>
      </c>
      <c r="Y88" s="134">
        <f t="shared" si="38"/>
        <v>83695.649999999965</v>
      </c>
      <c r="Z88" s="134">
        <f t="shared" si="38"/>
        <v>419921.73</v>
      </c>
      <c r="AA88" s="134">
        <f t="shared" si="38"/>
        <v>58179.839999999967</v>
      </c>
      <c r="AB88" s="134">
        <f t="shared" si="38"/>
        <v>219450</v>
      </c>
      <c r="AC88" s="134">
        <f t="shared" si="38"/>
        <v>186824.42000000004</v>
      </c>
      <c r="AD88" s="134">
        <f t="shared" si="38"/>
        <v>672241.60000000009</v>
      </c>
      <c r="AE88" s="134">
        <f t="shared" si="38"/>
        <v>41871.139999999985</v>
      </c>
      <c r="AF88" s="134">
        <f t="shared" si="38"/>
        <v>0</v>
      </c>
      <c r="AG88" s="135">
        <f t="shared" si="38"/>
        <v>1598488.73</v>
      </c>
      <c r="AI88" s="38"/>
      <c r="AJ88" s="38"/>
    </row>
    <row r="89" spans="1:60" s="141" customFormat="1" ht="11.25"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</row>
    <row r="90" spans="1:60" s="246" customFormat="1" ht="11.25">
      <c r="A90" s="246">
        <f t="shared" ref="A90" si="39">A62+A63+A64+A66</f>
        <v>0</v>
      </c>
      <c r="B90" s="24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</row>
    <row r="91" spans="1:60" s="246" customFormat="1" ht="11.25">
      <c r="A91" s="246">
        <f t="shared" ref="A91" si="40">A90/4</f>
        <v>0</v>
      </c>
      <c r="B91" s="24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</row>
    <row r="92" spans="1:60" s="246" customFormat="1" ht="11.25">
      <c r="A92" s="246">
        <f t="shared" ref="A92" si="41">A91*12</f>
        <v>0</v>
      </c>
      <c r="B92" s="24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</row>
    <row r="93" spans="1:60" s="246" customFormat="1" ht="11.25">
      <c r="A93" s="246">
        <f t="shared" ref="A93" si="42">A92+A91</f>
        <v>0</v>
      </c>
      <c r="B93" s="24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</row>
    <row r="94" spans="1:60" s="246" customFormat="1" ht="11.25"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</row>
    <row r="95" spans="1:60" s="246" customFormat="1" ht="11.25"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</row>
    <row r="96" spans="1:60" s="246" customFormat="1" ht="11.25"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</row>
    <row r="97" spans="15:60" s="246" customFormat="1" ht="11.25"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</row>
    <row r="98" spans="15:60" s="246" customFormat="1" ht="11.25"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</row>
    <row r="99" spans="15:60" s="246" customFormat="1" ht="11.25"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</row>
    <row r="100" spans="15:60" s="246" customFormat="1" ht="11.25"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</row>
    <row r="101" spans="15:60" s="246" customFormat="1" ht="11.25"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</row>
    <row r="102" spans="15:60" s="246" customFormat="1" ht="12" customHeight="1">
      <c r="O102" s="248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</row>
    <row r="103" spans="15:60" s="248" customFormat="1" ht="12" customHeight="1">
      <c r="T103" s="246"/>
      <c r="U103" s="246"/>
      <c r="V103" s="246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49"/>
      <c r="AW103" s="249"/>
      <c r="AX103" s="249"/>
      <c r="AY103" s="249"/>
      <c r="AZ103" s="249"/>
      <c r="BA103" s="249"/>
      <c r="BB103" s="249"/>
      <c r="BC103" s="249"/>
      <c r="BD103" s="249"/>
      <c r="BE103" s="249"/>
      <c r="BF103" s="249"/>
      <c r="BG103" s="249"/>
      <c r="BH103" s="249"/>
    </row>
    <row r="104" spans="15:60" s="248" customFormat="1" ht="12" customHeight="1">
      <c r="T104" s="246"/>
      <c r="U104" s="246"/>
      <c r="V104" s="246"/>
      <c r="AH104" s="249"/>
      <c r="AI104" s="249"/>
      <c r="AJ104" s="249"/>
      <c r="AK104" s="249"/>
      <c r="AL104" s="249"/>
      <c r="AM104" s="249"/>
      <c r="AN104" s="249"/>
      <c r="AO104" s="249"/>
      <c r="AP104" s="249"/>
      <c r="AQ104" s="249"/>
      <c r="AR104" s="249"/>
      <c r="AS104" s="249"/>
      <c r="AT104" s="249"/>
      <c r="AU104" s="249"/>
      <c r="AV104" s="249"/>
      <c r="AW104" s="249"/>
      <c r="AX104" s="249"/>
      <c r="AY104" s="249"/>
      <c r="AZ104" s="249"/>
      <c r="BA104" s="249"/>
      <c r="BB104" s="249"/>
      <c r="BC104" s="249"/>
      <c r="BD104" s="249"/>
      <c r="BE104" s="249"/>
      <c r="BF104" s="249"/>
      <c r="BG104" s="249"/>
      <c r="BH104" s="249"/>
    </row>
    <row r="105" spans="15:60" s="248" customFormat="1" ht="12" customHeight="1">
      <c r="O105" s="3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249"/>
      <c r="AY105" s="249"/>
      <c r="AZ105" s="249"/>
      <c r="BA105" s="249"/>
      <c r="BB105" s="249"/>
      <c r="BC105" s="249"/>
      <c r="BD105" s="249"/>
      <c r="BE105" s="249"/>
      <c r="BF105" s="249"/>
      <c r="BG105" s="249"/>
      <c r="BH105" s="249"/>
    </row>
  </sheetData>
  <sheetProtection selectLockedCells="1" selectUnlockedCells="1"/>
  <mergeCells count="83">
    <mergeCell ref="S5:S6"/>
    <mergeCell ref="B2:B6"/>
    <mergeCell ref="C2:AG2"/>
    <mergeCell ref="C3:K4"/>
    <mergeCell ref="L3:AG3"/>
    <mergeCell ref="L4:S4"/>
    <mergeCell ref="T4:V4"/>
    <mergeCell ref="X4:AG4"/>
    <mergeCell ref="C5:F5"/>
    <mergeCell ref="G5:G6"/>
    <mergeCell ref="H5:H6"/>
    <mergeCell ref="I5:I6"/>
    <mergeCell ref="J5:J6"/>
    <mergeCell ref="K5:K6"/>
    <mergeCell ref="L5:O5"/>
    <mergeCell ref="P5:R5"/>
    <mergeCell ref="AG5:AG6"/>
    <mergeCell ref="T5:T6"/>
    <mergeCell ref="U5:U6"/>
    <mergeCell ref="V5:V6"/>
    <mergeCell ref="W5:W6"/>
    <mergeCell ref="X5:Z5"/>
    <mergeCell ref="AA5:AA6"/>
    <mergeCell ref="AB5:AB6"/>
    <mergeCell ref="AC5:AC6"/>
    <mergeCell ref="AD5:AD6"/>
    <mergeCell ref="AE5:AE6"/>
    <mergeCell ref="AF5:AF6"/>
    <mergeCell ref="S59:S60"/>
    <mergeCell ref="B56:B60"/>
    <mergeCell ref="C56:AG56"/>
    <mergeCell ref="C57:K58"/>
    <mergeCell ref="L57:AG57"/>
    <mergeCell ref="L58:S58"/>
    <mergeCell ref="T58:V58"/>
    <mergeCell ref="X58:AG58"/>
    <mergeCell ref="C59:F59"/>
    <mergeCell ref="G59:G60"/>
    <mergeCell ref="H59:H60"/>
    <mergeCell ref="I59:I60"/>
    <mergeCell ref="J59:J60"/>
    <mergeCell ref="K59:K60"/>
    <mergeCell ref="L59:O59"/>
    <mergeCell ref="P59:R59"/>
    <mergeCell ref="AG59:AG60"/>
    <mergeCell ref="T59:T60"/>
    <mergeCell ref="U59:U60"/>
    <mergeCell ref="V59:V60"/>
    <mergeCell ref="W59:W60"/>
    <mergeCell ref="X59:Z59"/>
    <mergeCell ref="AA59:AA60"/>
    <mergeCell ref="AB59:AB60"/>
    <mergeCell ref="AC59:AC60"/>
    <mergeCell ref="AD59:AD60"/>
    <mergeCell ref="AE59:AE60"/>
    <mergeCell ref="AF59:AF60"/>
    <mergeCell ref="B81:B84"/>
    <mergeCell ref="C81:AG81"/>
    <mergeCell ref="C82:K82"/>
    <mergeCell ref="L82:S82"/>
    <mergeCell ref="T82:V82"/>
    <mergeCell ref="X82:AG82"/>
    <mergeCell ref="C83:F83"/>
    <mergeCell ref="G83:G84"/>
    <mergeCell ref="H83:H84"/>
    <mergeCell ref="I83:I84"/>
    <mergeCell ref="AB83:AB84"/>
    <mergeCell ref="J83:J84"/>
    <mergeCell ref="K83:K84"/>
    <mergeCell ref="L83:O83"/>
    <mergeCell ref="P83:R83"/>
    <mergeCell ref="S83:S84"/>
    <mergeCell ref="T83:T84"/>
    <mergeCell ref="U83:U84"/>
    <mergeCell ref="V83:V84"/>
    <mergeCell ref="W83:W84"/>
    <mergeCell ref="X83:Z83"/>
    <mergeCell ref="AA83:AA84"/>
    <mergeCell ref="AC83:AC84"/>
    <mergeCell ref="AD83:AD84"/>
    <mergeCell ref="AE83:AE84"/>
    <mergeCell ref="AF83:AF84"/>
    <mergeCell ref="AG83:AG84"/>
  </mergeCells>
  <pageMargins left="0.23622047244094491" right="0.23622047244094491" top="0.23622047244094491" bottom="0.23622047244094491" header="0" footer="0"/>
  <pageSetup paperSize="9" scale="45" orientation="landscape" r:id="rId1"/>
  <headerFooter alignWithMargins="0"/>
  <ignoredErrors>
    <ignoredError sqref="K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30.09.2017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2017-10-02T06:30:25Z</dcterms:created>
  <dcterms:modified xsi:type="dcterms:W3CDTF">2017-10-02T06:33:28Z</dcterms:modified>
</cp:coreProperties>
</file>